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drawings/drawing3.xml" ContentType="application/vnd.openxmlformats-officedocument.drawing+xml"/>
  <Override PartName="/xl/tables/table9.xml" ContentType="application/vnd.openxmlformats-officedocument.spreadsheetml.table+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tables/table32.xml" ContentType="application/vnd.openxmlformats-officedocument.spreadsheetml.table+xml"/>
  <Override PartName="/xl/tables/table33.xml" ContentType="application/vnd.openxmlformats-officedocument.spreadsheetml.table+xml"/>
  <Override PartName="/xl/tables/table34.xml" ContentType="application/vnd.openxmlformats-officedocument.spreadsheetml.table+xml"/>
  <Override PartName="/xl/drawings/drawing4.xml" ContentType="application/vnd.openxmlformats-officedocument.drawing+xml"/>
  <Override PartName="/xl/tables/table35.xml" ContentType="application/vnd.openxmlformats-officedocument.spreadsheetml.table+xml"/>
  <Override PartName="/xl/tables/table36.xml" ContentType="application/vnd.openxmlformats-officedocument.spreadsheetml.table+xml"/>
  <Override PartName="/xl/tables/table37.xml" ContentType="application/vnd.openxmlformats-officedocument.spreadsheetml.table+xml"/>
  <Override PartName="/xl/tables/table38.xml" ContentType="application/vnd.openxmlformats-officedocument.spreadsheetml.table+xml"/>
  <Override PartName="/xl/tables/table39.xml" ContentType="application/vnd.openxmlformats-officedocument.spreadsheetml.table+xml"/>
  <Override PartName="/xl/tables/table40.xml" ContentType="application/vnd.openxmlformats-officedocument.spreadsheetml.table+xml"/>
  <Override PartName="/xl/tables/table41.xml" ContentType="application/vnd.openxmlformats-officedocument.spreadsheetml.table+xml"/>
  <Override PartName="/xl/tables/table42.xml" ContentType="application/vnd.openxmlformats-officedocument.spreadsheetml.table+xml"/>
  <Override PartName="/xl/tables/table43.xml" ContentType="application/vnd.openxmlformats-officedocument.spreadsheetml.table+xml"/>
  <Override PartName="/xl/tables/table44.xml" ContentType="application/vnd.openxmlformats-officedocument.spreadsheetml.table+xml"/>
  <Override PartName="/xl/tables/table45.xml" ContentType="application/vnd.openxmlformats-officedocument.spreadsheetml.table+xml"/>
  <Override PartName="/xl/tables/table46.xml" ContentType="application/vnd.openxmlformats-officedocument.spreadsheetml.table+xml"/>
  <Override PartName="/xl/tables/table47.xml" ContentType="application/vnd.openxmlformats-officedocument.spreadsheetml.table+xml"/>
  <Override PartName="/xl/tables/table48.xml" ContentType="application/vnd.openxmlformats-officedocument.spreadsheetml.table+xml"/>
  <Override PartName="/xl/tables/table49.xml" ContentType="application/vnd.openxmlformats-officedocument.spreadsheetml.table+xml"/>
  <Override PartName="/xl/tables/table50.xml" ContentType="application/vnd.openxmlformats-officedocument.spreadsheetml.table+xml"/>
  <Override PartName="/xl/tables/table51.xml" ContentType="application/vnd.openxmlformats-officedocument.spreadsheetml.table+xml"/>
  <Override PartName="/xl/tables/table52.xml" ContentType="application/vnd.openxmlformats-officedocument.spreadsheetml.table+xml"/>
  <Override PartName="/xl/tables/table53.xml" ContentType="application/vnd.openxmlformats-officedocument.spreadsheetml.table+xml"/>
  <Override PartName="/xl/tables/table54.xml" ContentType="application/vnd.openxmlformats-officedocument.spreadsheetml.table+xml"/>
  <Override PartName="/xl/tables/table55.xml" ContentType="application/vnd.openxmlformats-officedocument.spreadsheetml.table+xml"/>
  <Override PartName="/xl/tables/table56.xml" ContentType="application/vnd.openxmlformats-officedocument.spreadsheetml.table+xml"/>
  <Override PartName="/xl/tables/table57.xml" ContentType="application/vnd.openxmlformats-officedocument.spreadsheetml.table+xml"/>
  <Override PartName="/xl/tables/table58.xml" ContentType="application/vnd.openxmlformats-officedocument.spreadsheetml.table+xml"/>
  <Override PartName="/xl/tables/table59.xml" ContentType="application/vnd.openxmlformats-officedocument.spreadsheetml.table+xml"/>
  <Override PartName="/xl/tables/table60.xml" ContentType="application/vnd.openxmlformats-officedocument.spreadsheetml.table+xml"/>
  <Override PartName="/xl/tables/table61.xml" ContentType="application/vnd.openxmlformats-officedocument.spreadsheetml.table+xml"/>
  <Override PartName="/xl/tables/table62.xml" ContentType="application/vnd.openxmlformats-officedocument.spreadsheetml.table+xml"/>
  <Override PartName="/xl/tables/table63.xml" ContentType="application/vnd.openxmlformats-officedocument.spreadsheetml.table+xml"/>
  <Override PartName="/xl/tables/table64.xml" ContentType="application/vnd.openxmlformats-officedocument.spreadsheetml.table+xml"/>
  <Override PartName="/xl/tables/table65.xml" ContentType="application/vnd.openxmlformats-officedocument.spreadsheetml.table+xml"/>
  <Override PartName="/xl/tables/table66.xml" ContentType="application/vnd.openxmlformats-officedocument.spreadsheetml.table+xml"/>
  <Override PartName="/xl/tables/table67.xml" ContentType="application/vnd.openxmlformats-officedocument.spreadsheetml.table+xml"/>
  <Override PartName="/xl/tables/table68.xml" ContentType="application/vnd.openxmlformats-officedocument.spreadsheetml.table+xml"/>
  <Override PartName="/xl/drawings/drawing5.xml" ContentType="application/vnd.openxmlformats-officedocument.drawing+xml"/>
  <Override PartName="/xl/tables/table69.xml" ContentType="application/vnd.openxmlformats-officedocument.spreadsheetml.table+xml"/>
  <Override PartName="/xl/tables/table70.xml" ContentType="application/vnd.openxmlformats-officedocument.spreadsheetml.table+xml"/>
  <Override PartName="/xl/tables/table71.xml" ContentType="application/vnd.openxmlformats-officedocument.spreadsheetml.table+xml"/>
  <Override PartName="/xl/tables/table72.xml" ContentType="application/vnd.openxmlformats-officedocument.spreadsheetml.table+xml"/>
  <Override PartName="/xl/tables/table73.xml" ContentType="application/vnd.openxmlformats-officedocument.spreadsheetml.table+xml"/>
  <Override PartName="/xl/tables/table74.xml" ContentType="application/vnd.openxmlformats-officedocument.spreadsheetml.table+xml"/>
  <Override PartName="/xl/tables/table75.xml" ContentType="application/vnd.openxmlformats-officedocument.spreadsheetml.table+xml"/>
  <Override PartName="/xl/tables/table76.xml" ContentType="application/vnd.openxmlformats-officedocument.spreadsheetml.table+xml"/>
  <Override PartName="/xl/tables/table77.xml" ContentType="application/vnd.openxmlformats-officedocument.spreadsheetml.table+xml"/>
  <Override PartName="/xl/tables/table78.xml" ContentType="application/vnd.openxmlformats-officedocument.spreadsheetml.table+xml"/>
  <Override PartName="/xl/tables/table79.xml" ContentType="application/vnd.openxmlformats-officedocument.spreadsheetml.table+xml"/>
  <Override PartName="/xl/tables/table80.xml" ContentType="application/vnd.openxmlformats-officedocument.spreadsheetml.table+xml"/>
  <Override PartName="/xl/tables/table81.xml" ContentType="application/vnd.openxmlformats-officedocument.spreadsheetml.table+xml"/>
  <Override PartName="/xl/tables/table82.xml" ContentType="application/vnd.openxmlformats-officedocument.spreadsheetml.table+xml"/>
  <Override PartName="/xl/tables/table83.xml" ContentType="application/vnd.openxmlformats-officedocument.spreadsheetml.table+xml"/>
  <Override PartName="/xl/tables/table84.xml" ContentType="application/vnd.openxmlformats-officedocument.spreadsheetml.table+xml"/>
  <Override PartName="/xl/tables/table85.xml" ContentType="application/vnd.openxmlformats-officedocument.spreadsheetml.table+xml"/>
  <Override PartName="/xl/tables/table86.xml" ContentType="application/vnd.openxmlformats-officedocument.spreadsheetml.table+xml"/>
  <Override PartName="/xl/tables/table87.xml" ContentType="application/vnd.openxmlformats-officedocument.spreadsheetml.table+xml"/>
  <Override PartName="/xl/tables/table88.xml" ContentType="application/vnd.openxmlformats-officedocument.spreadsheetml.table+xml"/>
  <Override PartName="/xl/tables/table89.xml" ContentType="application/vnd.openxmlformats-officedocument.spreadsheetml.table+xml"/>
  <Override PartName="/xl/tables/table90.xml" ContentType="application/vnd.openxmlformats-officedocument.spreadsheetml.table+xml"/>
  <Override PartName="/xl/tables/table91.xml" ContentType="application/vnd.openxmlformats-officedocument.spreadsheetml.table+xml"/>
  <Override PartName="/xl/tables/table92.xml" ContentType="application/vnd.openxmlformats-officedocument.spreadsheetml.table+xml"/>
  <Override PartName="/xl/tables/table93.xml" ContentType="application/vnd.openxmlformats-officedocument.spreadsheetml.table+xml"/>
  <Override PartName="/xl/tables/table94.xml" ContentType="application/vnd.openxmlformats-officedocument.spreadsheetml.table+xml"/>
  <Override PartName="/xl/tables/table95.xml" ContentType="application/vnd.openxmlformats-officedocument.spreadsheetml.table+xml"/>
  <Override PartName="/xl/tables/table96.xml" ContentType="application/vnd.openxmlformats-officedocument.spreadsheetml.table+xml"/>
  <Override PartName="/xl/tables/table97.xml" ContentType="application/vnd.openxmlformats-officedocument.spreadsheetml.table+xml"/>
  <Override PartName="/xl/tables/table98.xml" ContentType="application/vnd.openxmlformats-officedocument.spreadsheetml.table+xml"/>
  <Override PartName="/xl/tables/table99.xml" ContentType="application/vnd.openxmlformats-officedocument.spreadsheetml.table+xml"/>
  <Override PartName="/xl/tables/table100.xml" ContentType="application/vnd.openxmlformats-officedocument.spreadsheetml.table+xml"/>
  <Override PartName="/xl/tables/table101.xml" ContentType="application/vnd.openxmlformats-officedocument.spreadsheetml.table+xml"/>
  <Override PartName="/xl/tables/table102.xml" ContentType="application/vnd.openxmlformats-officedocument.spreadsheetml.table+xml"/>
  <Override PartName="/xl/tables/table103.xml" ContentType="application/vnd.openxmlformats-officedocument.spreadsheetml.table+xml"/>
  <Override PartName="/xl/tables/table104.xml" ContentType="application/vnd.openxmlformats-officedocument.spreadsheetml.table+xml"/>
  <Override PartName="/xl/drawings/drawing6.xml" ContentType="application/vnd.openxmlformats-officedocument.drawing+xml"/>
  <Override PartName="/xl/tables/table105.xml" ContentType="application/vnd.openxmlformats-officedocument.spreadsheetml.table+xml"/>
  <Override PartName="/xl/tables/table106.xml" ContentType="application/vnd.openxmlformats-officedocument.spreadsheetml.table+xml"/>
  <Override PartName="/xl/tables/table107.xml" ContentType="application/vnd.openxmlformats-officedocument.spreadsheetml.table+xml"/>
  <Override PartName="/xl/tables/table108.xml" ContentType="application/vnd.openxmlformats-officedocument.spreadsheetml.table+xml"/>
  <Override PartName="/xl/tables/table109.xml" ContentType="application/vnd.openxmlformats-officedocument.spreadsheetml.table+xml"/>
  <Override PartName="/xl/tables/table110.xml" ContentType="application/vnd.openxmlformats-officedocument.spreadsheetml.table+xml"/>
  <Override PartName="/xl/tables/table111.xml" ContentType="application/vnd.openxmlformats-officedocument.spreadsheetml.table+xml"/>
  <Override PartName="/xl/tables/table112.xml" ContentType="application/vnd.openxmlformats-officedocument.spreadsheetml.table+xml"/>
  <Override PartName="/xl/tables/table113.xml" ContentType="application/vnd.openxmlformats-officedocument.spreadsheetml.table+xml"/>
  <Override PartName="/xl/tables/table114.xml" ContentType="application/vnd.openxmlformats-officedocument.spreadsheetml.table+xml"/>
  <Override PartName="/xl/tables/table115.xml" ContentType="application/vnd.openxmlformats-officedocument.spreadsheetml.table+xml"/>
  <Override PartName="/xl/tables/table116.xml" ContentType="application/vnd.openxmlformats-officedocument.spreadsheetml.table+xml"/>
  <Override PartName="/xl/tables/table117.xml" ContentType="application/vnd.openxmlformats-officedocument.spreadsheetml.table+xml"/>
  <Override PartName="/xl/tables/table118.xml" ContentType="application/vnd.openxmlformats-officedocument.spreadsheetml.table+xml"/>
  <Override PartName="/xl/tables/table119.xml" ContentType="application/vnd.openxmlformats-officedocument.spreadsheetml.table+xml"/>
  <Override PartName="/xl/tables/table120.xml" ContentType="application/vnd.openxmlformats-officedocument.spreadsheetml.table+xml"/>
  <Override PartName="/xl/tables/table121.xml" ContentType="application/vnd.openxmlformats-officedocument.spreadsheetml.table+xml"/>
  <Override PartName="/xl/tables/table122.xml" ContentType="application/vnd.openxmlformats-officedocument.spreadsheetml.table+xml"/>
  <Override PartName="/xl/tables/table123.xml" ContentType="application/vnd.openxmlformats-officedocument.spreadsheetml.table+xml"/>
  <Override PartName="/xl/tables/table124.xml" ContentType="application/vnd.openxmlformats-officedocument.spreadsheetml.table+xml"/>
  <Override PartName="/xl/tables/table125.xml" ContentType="application/vnd.openxmlformats-officedocument.spreadsheetml.table+xml"/>
  <Override PartName="/xl/tables/table126.xml" ContentType="application/vnd.openxmlformats-officedocument.spreadsheetml.table+xml"/>
  <Override PartName="/xl/tables/table127.xml" ContentType="application/vnd.openxmlformats-officedocument.spreadsheetml.table+xml"/>
  <Override PartName="/xl/tables/table128.xml" ContentType="application/vnd.openxmlformats-officedocument.spreadsheetml.table+xml"/>
  <Override PartName="/xl/tables/table129.xml" ContentType="application/vnd.openxmlformats-officedocument.spreadsheetml.table+xml"/>
  <Override PartName="/xl/tables/table130.xml" ContentType="application/vnd.openxmlformats-officedocument.spreadsheetml.table+xml"/>
  <Override PartName="/xl/tables/table131.xml" ContentType="application/vnd.openxmlformats-officedocument.spreadsheetml.table+xml"/>
  <Override PartName="/xl/tables/table132.xml" ContentType="application/vnd.openxmlformats-officedocument.spreadsheetml.table+xml"/>
  <Override PartName="/xl/tables/table133.xml" ContentType="application/vnd.openxmlformats-officedocument.spreadsheetml.table+xml"/>
  <Override PartName="/xl/tables/table134.xml" ContentType="application/vnd.openxmlformats-officedocument.spreadsheetml.table+xml"/>
  <Override PartName="/xl/tables/table135.xml" ContentType="application/vnd.openxmlformats-officedocument.spreadsheetml.table+xml"/>
  <Override PartName="/xl/tables/table136.xml" ContentType="application/vnd.openxmlformats-officedocument.spreadsheetml.table+xml"/>
  <Override PartName="/xl/tables/table137.xml" ContentType="application/vnd.openxmlformats-officedocument.spreadsheetml.table+xml"/>
  <Override PartName="/xl/tables/table138.xml" ContentType="application/vnd.openxmlformats-officedocument.spreadsheetml.table+xml"/>
  <Override PartName="/xl/tables/table139.xml" ContentType="application/vnd.openxmlformats-officedocument.spreadsheetml.table+xml"/>
  <Override PartName="/xl/drawings/drawing7.xml" ContentType="application/vnd.openxmlformats-officedocument.drawing+xml"/>
  <Override PartName="/xl/tables/table140.xml" ContentType="application/vnd.openxmlformats-officedocument.spreadsheetml.table+xml"/>
  <Override PartName="/xl/tables/table141.xml" ContentType="application/vnd.openxmlformats-officedocument.spreadsheetml.table+xml"/>
  <Override PartName="/xl/tables/table142.xml" ContentType="application/vnd.openxmlformats-officedocument.spreadsheetml.table+xml"/>
  <Override PartName="/xl/tables/table143.xml" ContentType="application/vnd.openxmlformats-officedocument.spreadsheetml.table+xml"/>
  <Override PartName="/xl/tables/table144.xml" ContentType="application/vnd.openxmlformats-officedocument.spreadsheetml.table+xml"/>
  <Override PartName="/xl/tables/table145.xml" ContentType="application/vnd.openxmlformats-officedocument.spreadsheetml.table+xml"/>
  <Override PartName="/xl/tables/table146.xml" ContentType="application/vnd.openxmlformats-officedocument.spreadsheetml.table+xml"/>
  <Override PartName="/xl/tables/table147.xml" ContentType="application/vnd.openxmlformats-officedocument.spreadsheetml.table+xml"/>
  <Override PartName="/xl/tables/table148.xml" ContentType="application/vnd.openxmlformats-officedocument.spreadsheetml.table+xml"/>
  <Override PartName="/xl/tables/table149.xml" ContentType="application/vnd.openxmlformats-officedocument.spreadsheetml.table+xml"/>
  <Override PartName="/xl/tables/table150.xml" ContentType="application/vnd.openxmlformats-officedocument.spreadsheetml.table+xml"/>
  <Override PartName="/xl/tables/table151.xml" ContentType="application/vnd.openxmlformats-officedocument.spreadsheetml.table+xml"/>
  <Override PartName="/xl/tables/table152.xml" ContentType="application/vnd.openxmlformats-officedocument.spreadsheetml.table+xml"/>
  <Override PartName="/xl/tables/table153.xml" ContentType="application/vnd.openxmlformats-officedocument.spreadsheetml.table+xml"/>
  <Override PartName="/xl/tables/table154.xml" ContentType="application/vnd.openxmlformats-officedocument.spreadsheetml.table+xml"/>
  <Override PartName="/xl/tables/table155.xml" ContentType="application/vnd.openxmlformats-officedocument.spreadsheetml.table+xml"/>
  <Override PartName="/xl/tables/table156.xml" ContentType="application/vnd.openxmlformats-officedocument.spreadsheetml.table+xml"/>
  <Override PartName="/xl/tables/table157.xml" ContentType="application/vnd.openxmlformats-officedocument.spreadsheetml.table+xml"/>
  <Override PartName="/xl/tables/table158.xml" ContentType="application/vnd.openxmlformats-officedocument.spreadsheetml.table+xml"/>
  <Override PartName="/xl/tables/table159.xml" ContentType="application/vnd.openxmlformats-officedocument.spreadsheetml.table+xml"/>
  <Override PartName="/xl/tables/table160.xml" ContentType="application/vnd.openxmlformats-officedocument.spreadsheetml.table+xml"/>
  <Override PartName="/xl/tables/table161.xml" ContentType="application/vnd.openxmlformats-officedocument.spreadsheetml.table+xml"/>
  <Override PartName="/xl/tables/table162.xml" ContentType="application/vnd.openxmlformats-officedocument.spreadsheetml.table+xml"/>
  <Override PartName="/xl/tables/table163.xml" ContentType="application/vnd.openxmlformats-officedocument.spreadsheetml.table+xml"/>
  <Override PartName="/xl/tables/table164.xml" ContentType="application/vnd.openxmlformats-officedocument.spreadsheetml.table+xml"/>
  <Override PartName="/xl/tables/table165.xml" ContentType="application/vnd.openxmlformats-officedocument.spreadsheetml.table+xml"/>
  <Override PartName="/xl/tables/table166.xml" ContentType="application/vnd.openxmlformats-officedocument.spreadsheetml.table+xml"/>
  <Override PartName="/xl/tables/table167.xml" ContentType="application/vnd.openxmlformats-officedocument.spreadsheetml.table+xml"/>
  <Override PartName="/xl/tables/table168.xml" ContentType="application/vnd.openxmlformats-officedocument.spreadsheetml.table+xml"/>
  <Override PartName="/xl/tables/table169.xml" ContentType="application/vnd.openxmlformats-officedocument.spreadsheetml.table+xml"/>
  <Override PartName="/xl/tables/table170.xml" ContentType="application/vnd.openxmlformats-officedocument.spreadsheetml.table+xml"/>
  <Override PartName="/xl/tables/table171.xml" ContentType="application/vnd.openxmlformats-officedocument.spreadsheetml.table+xml"/>
  <Override PartName="/xl/tables/table172.xml" ContentType="application/vnd.openxmlformats-officedocument.spreadsheetml.table+xml"/>
  <Override PartName="/xl/tables/table173.xml" ContentType="application/vnd.openxmlformats-officedocument.spreadsheetml.table+xml"/>
  <Override PartName="/xl/tables/table174.xml" ContentType="application/vnd.openxmlformats-officedocument.spreadsheetml.table+xml"/>
  <Override PartName="/xl/tables/table175.xml" ContentType="application/vnd.openxmlformats-officedocument.spreadsheetml.table+xml"/>
  <Override PartName="/xl/tables/table176.xml" ContentType="application/vnd.openxmlformats-officedocument.spreadsheetml.table+xml"/>
  <Override PartName="/xl/tables/table177.xml" ContentType="application/vnd.openxmlformats-officedocument.spreadsheetml.table+xml"/>
  <Override PartName="/xl/tables/table178.xml" ContentType="application/vnd.openxmlformats-officedocument.spreadsheetml.table+xml"/>
  <Override PartName="/xl/tables/table179.xml" ContentType="application/vnd.openxmlformats-officedocument.spreadsheetml.table+xml"/>
  <Override PartName="/xl/tables/table180.xml" ContentType="application/vnd.openxmlformats-officedocument.spreadsheetml.table+xml"/>
  <Override PartName="/xl/tables/table181.xml" ContentType="application/vnd.openxmlformats-officedocument.spreadsheetml.table+xml"/>
  <Override PartName="/xl/tables/table182.xml" ContentType="application/vnd.openxmlformats-officedocument.spreadsheetml.table+xml"/>
  <Override PartName="/xl/tables/table183.xml" ContentType="application/vnd.openxmlformats-officedocument.spreadsheetml.table+xml"/>
  <Override PartName="/xl/tables/table184.xml" ContentType="application/vnd.openxmlformats-officedocument.spreadsheetml.table+xml"/>
  <Override PartName="/xl/tables/table185.xml" ContentType="application/vnd.openxmlformats-officedocument.spreadsheetml.table+xml"/>
  <Override PartName="/xl/tables/table186.xml" ContentType="application/vnd.openxmlformats-officedocument.spreadsheetml.table+xml"/>
  <Override PartName="/xl/tables/table187.xml" ContentType="application/vnd.openxmlformats-officedocument.spreadsheetml.table+xml"/>
  <Override PartName="/xl/tables/table188.xml" ContentType="application/vnd.openxmlformats-officedocument.spreadsheetml.table+xml"/>
  <Override PartName="/xl/tables/table189.xml" ContentType="application/vnd.openxmlformats-officedocument.spreadsheetml.table+xml"/>
  <Override PartName="/xl/tables/table190.xml" ContentType="application/vnd.openxmlformats-officedocument.spreadsheetml.table+xml"/>
  <Override PartName="/xl/tables/table191.xml" ContentType="application/vnd.openxmlformats-officedocument.spreadsheetml.table+xml"/>
  <Override PartName="/xl/tables/table192.xml" ContentType="application/vnd.openxmlformats-officedocument.spreadsheetml.table+xml"/>
  <Override PartName="/xl/tables/table193.xml" ContentType="application/vnd.openxmlformats-officedocument.spreadsheetml.table+xml"/>
  <Override PartName="/xl/tables/table194.xml" ContentType="application/vnd.openxmlformats-officedocument.spreadsheetml.table+xml"/>
  <Override PartName="/xl/tables/table195.xml" ContentType="application/vnd.openxmlformats-officedocument.spreadsheetml.table+xml"/>
  <Override PartName="/xl/tables/table196.xml" ContentType="application/vnd.openxmlformats-officedocument.spreadsheetml.table+xml"/>
  <Override PartName="/xl/tables/table197.xml" ContentType="application/vnd.openxmlformats-officedocument.spreadsheetml.table+xml"/>
  <Override PartName="/xl/tables/table198.xml" ContentType="application/vnd.openxmlformats-officedocument.spreadsheetml.table+xml"/>
  <Override PartName="/xl/tables/table199.xml" ContentType="application/vnd.openxmlformats-officedocument.spreadsheetml.table+xml"/>
  <Override PartName="/xl/tables/table200.xml" ContentType="application/vnd.openxmlformats-officedocument.spreadsheetml.table+xml"/>
  <Override PartName="/xl/tables/table201.xml" ContentType="application/vnd.openxmlformats-officedocument.spreadsheetml.table+xml"/>
  <Override PartName="/xl/tables/table202.xml" ContentType="application/vnd.openxmlformats-officedocument.spreadsheetml.table+xml"/>
  <Override PartName="/xl/tables/table203.xml" ContentType="application/vnd.openxmlformats-officedocument.spreadsheetml.table+xml"/>
  <Override PartName="/xl/tables/table204.xml" ContentType="application/vnd.openxmlformats-officedocument.spreadsheetml.table+xml"/>
  <Override PartName="/xl/tables/table205.xml" ContentType="application/vnd.openxmlformats-officedocument.spreadsheetml.table+xml"/>
  <Override PartName="/xl/tables/table206.xml" ContentType="application/vnd.openxmlformats-officedocument.spreadsheetml.table+xml"/>
  <Override PartName="/xl/tables/table207.xml" ContentType="application/vnd.openxmlformats-officedocument.spreadsheetml.table+xml"/>
  <Override PartName="/xl/tables/table208.xml" ContentType="application/vnd.openxmlformats-officedocument.spreadsheetml.table+xml"/>
  <Override PartName="/xl/tables/table209.xml" ContentType="application/vnd.openxmlformats-officedocument.spreadsheetml.table+xml"/>
  <Override PartName="/xl/tables/table210.xml" ContentType="application/vnd.openxmlformats-officedocument.spreadsheetml.table+xml"/>
  <Override PartName="/xl/tables/table211.xml" ContentType="application/vnd.openxmlformats-officedocument.spreadsheetml.table+xml"/>
  <Override PartName="/xl/tables/table212.xml" ContentType="application/vnd.openxmlformats-officedocument.spreadsheetml.table+xml"/>
  <Override PartName="/xl/tables/table213.xml" ContentType="application/vnd.openxmlformats-officedocument.spreadsheetml.table+xml"/>
  <Override PartName="/xl/tables/table214.xml" ContentType="application/vnd.openxmlformats-officedocument.spreadsheetml.table+xml"/>
  <Override PartName="/xl/tables/table215.xml" ContentType="application/vnd.openxmlformats-officedocument.spreadsheetml.table+xml"/>
  <Override PartName="/xl/tables/table216.xml" ContentType="application/vnd.openxmlformats-officedocument.spreadsheetml.table+xml"/>
  <Override PartName="/xl/tables/table217.xml" ContentType="application/vnd.openxmlformats-officedocument.spreadsheetml.table+xml"/>
  <Override PartName="/xl/tables/table218.xml" ContentType="application/vnd.openxmlformats-officedocument.spreadsheetml.table+xml"/>
  <Override PartName="/xl/tables/table219.xml" ContentType="application/vnd.openxmlformats-officedocument.spreadsheetml.table+xml"/>
  <Override PartName="/xl/tables/table220.xml" ContentType="application/vnd.openxmlformats-officedocument.spreadsheetml.table+xml"/>
  <Override PartName="/xl/tables/table221.xml" ContentType="application/vnd.openxmlformats-officedocument.spreadsheetml.table+xml"/>
  <Override PartName="/xl/tables/table222.xml" ContentType="application/vnd.openxmlformats-officedocument.spreadsheetml.table+xml"/>
  <Override PartName="/xl/tables/table223.xml" ContentType="application/vnd.openxmlformats-officedocument.spreadsheetml.table+xml"/>
  <Override PartName="/xl/tables/table224.xml" ContentType="application/vnd.openxmlformats-officedocument.spreadsheetml.table+xml"/>
  <Override PartName="/xl/tables/table225.xml" ContentType="application/vnd.openxmlformats-officedocument.spreadsheetml.table+xml"/>
  <Override PartName="/xl/tables/table226.xml" ContentType="application/vnd.openxmlformats-officedocument.spreadsheetml.table+xml"/>
  <Override PartName="/xl/tables/table227.xml" ContentType="application/vnd.openxmlformats-officedocument.spreadsheetml.table+xml"/>
  <Override PartName="/xl/tables/table228.xml" ContentType="application/vnd.openxmlformats-officedocument.spreadsheetml.table+xml"/>
  <Override PartName="/xl/tables/table229.xml" ContentType="application/vnd.openxmlformats-officedocument.spreadsheetml.table+xml"/>
  <Override PartName="/xl/tables/table230.xml" ContentType="application/vnd.openxmlformats-officedocument.spreadsheetml.table+xml"/>
  <Override PartName="/xl/tables/table231.xml" ContentType="application/vnd.openxmlformats-officedocument.spreadsheetml.table+xml"/>
  <Override PartName="/xl/tables/table232.xml" ContentType="application/vnd.openxmlformats-officedocument.spreadsheetml.table+xml"/>
  <Override PartName="/xl/tables/table233.xml" ContentType="application/vnd.openxmlformats-officedocument.spreadsheetml.table+xml"/>
  <Override PartName="/xl/tables/table234.xml" ContentType="application/vnd.openxmlformats-officedocument.spreadsheetml.table+xml"/>
  <Override PartName="/xl/tables/table235.xml" ContentType="application/vnd.openxmlformats-officedocument.spreadsheetml.table+xml"/>
  <Override PartName="/xl/tables/table236.xml" ContentType="application/vnd.openxmlformats-officedocument.spreadsheetml.table+xml"/>
  <Override PartName="/xl/tables/table237.xml" ContentType="application/vnd.openxmlformats-officedocument.spreadsheetml.table+xml"/>
  <Override PartName="/xl/tables/table238.xml" ContentType="application/vnd.openxmlformats-officedocument.spreadsheetml.table+xml"/>
  <Override PartName="/xl/tables/table239.xml" ContentType="application/vnd.openxmlformats-officedocument.spreadsheetml.table+xml"/>
  <Override PartName="/xl/tables/table240.xml" ContentType="application/vnd.openxmlformats-officedocument.spreadsheetml.table+xml"/>
  <Override PartName="/xl/tables/table241.xml" ContentType="application/vnd.openxmlformats-officedocument.spreadsheetml.table+xml"/>
  <Override PartName="/xl/tables/table242.xml" ContentType="application/vnd.openxmlformats-officedocument.spreadsheetml.table+xml"/>
  <Override PartName="/xl/tables/table243.xml" ContentType="application/vnd.openxmlformats-officedocument.spreadsheetml.table+xml"/>
  <Override PartName="/xl/tables/table244.xml" ContentType="application/vnd.openxmlformats-officedocument.spreadsheetml.table+xml"/>
  <Override PartName="/xl/tables/table245.xml" ContentType="application/vnd.openxmlformats-officedocument.spreadsheetml.table+xml"/>
  <Override PartName="/xl/tables/table246.xml" ContentType="application/vnd.openxmlformats-officedocument.spreadsheetml.table+xml"/>
  <Override PartName="/xl/tables/table247.xml" ContentType="application/vnd.openxmlformats-officedocument.spreadsheetml.table+xml"/>
  <Override PartName="/xl/tables/table248.xml" ContentType="application/vnd.openxmlformats-officedocument.spreadsheetml.table+xml"/>
  <Override PartName="/xl/tables/table249.xml" ContentType="application/vnd.openxmlformats-officedocument.spreadsheetml.table+xml"/>
  <Override PartName="/xl/tables/table250.xml" ContentType="application/vnd.openxmlformats-officedocument.spreadsheetml.table+xml"/>
  <Override PartName="/xl/tables/table251.xml" ContentType="application/vnd.openxmlformats-officedocument.spreadsheetml.table+xml"/>
  <Override PartName="/xl/tables/table252.xml" ContentType="application/vnd.openxmlformats-officedocument.spreadsheetml.table+xml"/>
  <Override PartName="/xl/tables/table253.xml" ContentType="application/vnd.openxmlformats-officedocument.spreadsheetml.table+xml"/>
  <Override PartName="/xl/tables/table254.xml" ContentType="application/vnd.openxmlformats-officedocument.spreadsheetml.table+xml"/>
  <Override PartName="/xl/tables/table255.xml" ContentType="application/vnd.openxmlformats-officedocument.spreadsheetml.table+xml"/>
  <Override PartName="/xl/tables/table256.xml" ContentType="application/vnd.openxmlformats-officedocument.spreadsheetml.table+xml"/>
  <Override PartName="/xl/tables/table257.xml" ContentType="application/vnd.openxmlformats-officedocument.spreadsheetml.table+xml"/>
  <Override PartName="/xl/tables/table258.xml" ContentType="application/vnd.openxmlformats-officedocument.spreadsheetml.table+xml"/>
  <Override PartName="/xl/tables/table259.xml" ContentType="application/vnd.openxmlformats-officedocument.spreadsheetml.table+xml"/>
  <Override PartName="/xl/tables/table260.xml" ContentType="application/vnd.openxmlformats-officedocument.spreadsheetml.table+xml"/>
  <Override PartName="/xl/tables/table261.xml" ContentType="application/vnd.openxmlformats-officedocument.spreadsheetml.table+xml"/>
  <Override PartName="/xl/tables/table262.xml" ContentType="application/vnd.openxmlformats-officedocument.spreadsheetml.table+xml"/>
  <Override PartName="/xl/tables/table263.xml" ContentType="application/vnd.openxmlformats-officedocument.spreadsheetml.table+xml"/>
  <Override PartName="/xl/tables/table264.xml" ContentType="application/vnd.openxmlformats-officedocument.spreadsheetml.table+xml"/>
  <Override PartName="/xl/tables/table265.xml" ContentType="application/vnd.openxmlformats-officedocument.spreadsheetml.table+xml"/>
  <Override PartName="/xl/tables/table266.xml" ContentType="application/vnd.openxmlformats-officedocument.spreadsheetml.table+xml"/>
  <Override PartName="/xl/tables/table267.xml" ContentType="application/vnd.openxmlformats-officedocument.spreadsheetml.table+xml"/>
  <Override PartName="/xl/tables/table268.xml" ContentType="application/vnd.openxmlformats-officedocument.spreadsheetml.table+xml"/>
  <Override PartName="/xl/tables/table269.xml" ContentType="application/vnd.openxmlformats-officedocument.spreadsheetml.table+xml"/>
  <Override PartName="/xl/tables/table270.xml" ContentType="application/vnd.openxmlformats-officedocument.spreadsheetml.table+xml"/>
  <Override PartName="/xl/tables/table271.xml" ContentType="application/vnd.openxmlformats-officedocument.spreadsheetml.table+xml"/>
  <Override PartName="/xl/tables/table272.xml" ContentType="application/vnd.openxmlformats-officedocument.spreadsheetml.table+xml"/>
  <Override PartName="/xl/tables/table273.xml" ContentType="application/vnd.openxmlformats-officedocument.spreadsheetml.table+xml"/>
  <Override PartName="/xl/tables/table274.xml" ContentType="application/vnd.openxmlformats-officedocument.spreadsheetml.table+xml"/>
  <Override PartName="/xl/tables/table275.xml" ContentType="application/vnd.openxmlformats-officedocument.spreadsheetml.table+xml"/>
  <Override PartName="/xl/tables/table276.xml" ContentType="application/vnd.openxmlformats-officedocument.spreadsheetml.table+xml"/>
  <Override PartName="/xl/tables/table277.xml" ContentType="application/vnd.openxmlformats-officedocument.spreadsheetml.table+xml"/>
  <Override PartName="/xl/tables/table278.xml" ContentType="application/vnd.openxmlformats-officedocument.spreadsheetml.table+xml"/>
  <Override PartName="/xl/tables/table279.xml" ContentType="application/vnd.openxmlformats-officedocument.spreadsheetml.table+xml"/>
  <Override PartName="/xl/tables/table280.xml" ContentType="application/vnd.openxmlformats-officedocument.spreadsheetml.table+xml"/>
  <Override PartName="/xl/tables/table281.xml" ContentType="application/vnd.openxmlformats-officedocument.spreadsheetml.table+xml"/>
  <Override PartName="/xl/tables/table282.xml" ContentType="application/vnd.openxmlformats-officedocument.spreadsheetml.table+xml"/>
  <Override PartName="/xl/tables/table283.xml" ContentType="application/vnd.openxmlformats-officedocument.spreadsheetml.table+xml"/>
  <Override PartName="/xl/tables/table284.xml" ContentType="application/vnd.openxmlformats-officedocument.spreadsheetml.table+xml"/>
  <Override PartName="/xl/tables/table285.xml" ContentType="application/vnd.openxmlformats-officedocument.spreadsheetml.table+xml"/>
  <Override PartName="/xl/tables/table286.xml" ContentType="application/vnd.openxmlformats-officedocument.spreadsheetml.table+xml"/>
  <Override PartName="/xl/tables/table287.xml" ContentType="application/vnd.openxmlformats-officedocument.spreadsheetml.table+xml"/>
  <Override PartName="/xl/tables/table288.xml" ContentType="application/vnd.openxmlformats-officedocument.spreadsheetml.table+xml"/>
  <Override PartName="/xl/tables/table289.xml" ContentType="application/vnd.openxmlformats-officedocument.spreadsheetml.table+xml"/>
  <Override PartName="/xl/tables/table290.xml" ContentType="application/vnd.openxmlformats-officedocument.spreadsheetml.table+xml"/>
  <Override PartName="/xl/tables/table291.xml" ContentType="application/vnd.openxmlformats-officedocument.spreadsheetml.table+xml"/>
  <Override PartName="/xl/tables/table292.xml" ContentType="application/vnd.openxmlformats-officedocument.spreadsheetml.table+xml"/>
  <Override PartName="/xl/tables/table293.xml" ContentType="application/vnd.openxmlformats-officedocument.spreadsheetml.table+xml"/>
  <Override PartName="/xl/tables/table294.xml" ContentType="application/vnd.openxmlformats-officedocument.spreadsheetml.table+xml"/>
  <Override PartName="/xl/tables/table295.xml" ContentType="application/vnd.openxmlformats-officedocument.spreadsheetml.table+xml"/>
  <Override PartName="/xl/tables/table296.xml" ContentType="application/vnd.openxmlformats-officedocument.spreadsheetml.table+xml"/>
  <Override PartName="/xl/tables/table297.xml" ContentType="application/vnd.openxmlformats-officedocument.spreadsheetml.table+xml"/>
  <Override PartName="/xl/tables/table298.xml" ContentType="application/vnd.openxmlformats-officedocument.spreadsheetml.table+xml"/>
  <Override PartName="/xl/tables/table299.xml" ContentType="application/vnd.openxmlformats-officedocument.spreadsheetml.table+xml"/>
  <Override PartName="/xl/tables/table300.xml" ContentType="application/vnd.openxmlformats-officedocument.spreadsheetml.table+xml"/>
  <Override PartName="/xl/tables/table301.xml" ContentType="application/vnd.openxmlformats-officedocument.spreadsheetml.table+xml"/>
  <Override PartName="/xl/tables/table302.xml" ContentType="application/vnd.openxmlformats-officedocument.spreadsheetml.table+xml"/>
  <Override PartName="/xl/tables/table303.xml" ContentType="application/vnd.openxmlformats-officedocument.spreadsheetml.table+xml"/>
  <Override PartName="/xl/tables/table304.xml" ContentType="application/vnd.openxmlformats-officedocument.spreadsheetml.table+xml"/>
  <Override PartName="/xl/tables/table305.xml" ContentType="application/vnd.openxmlformats-officedocument.spreadsheetml.table+xml"/>
  <Override PartName="/xl/tables/table306.xml" ContentType="application/vnd.openxmlformats-officedocument.spreadsheetml.table+xml"/>
  <Override PartName="/xl/tables/table307.xml" ContentType="application/vnd.openxmlformats-officedocument.spreadsheetml.table+xml"/>
  <Override PartName="/xl/tables/table308.xml" ContentType="application/vnd.openxmlformats-officedocument.spreadsheetml.table+xml"/>
  <Override PartName="/xl/tables/table309.xml" ContentType="application/vnd.openxmlformats-officedocument.spreadsheetml.table+xml"/>
  <Override PartName="/xl/tables/table310.xml" ContentType="application/vnd.openxmlformats-officedocument.spreadsheetml.table+xml"/>
  <Override PartName="/xl/tables/table311.xml" ContentType="application/vnd.openxmlformats-officedocument.spreadsheetml.table+xml"/>
  <Override PartName="/xl/tables/table312.xml" ContentType="application/vnd.openxmlformats-officedocument.spreadsheetml.table+xml"/>
  <Override PartName="/xl/tables/table313.xml" ContentType="application/vnd.openxmlformats-officedocument.spreadsheetml.table+xml"/>
  <Override PartName="/xl/tables/table314.xml" ContentType="application/vnd.openxmlformats-officedocument.spreadsheetml.table+xml"/>
  <Override PartName="/xl/tables/table315.xml" ContentType="application/vnd.openxmlformats-officedocument.spreadsheetml.table+xml"/>
  <Override PartName="/xl/tables/table316.xml" ContentType="application/vnd.openxmlformats-officedocument.spreadsheetml.table+xml"/>
  <Override PartName="/xl/tables/table317.xml" ContentType="application/vnd.openxmlformats-officedocument.spreadsheetml.table+xml"/>
  <Override PartName="/xl/tables/table318.xml" ContentType="application/vnd.openxmlformats-officedocument.spreadsheetml.table+xml"/>
  <Override PartName="/xl/tables/table319.xml" ContentType="application/vnd.openxmlformats-officedocument.spreadsheetml.table+xml"/>
  <Override PartName="/xl/tables/table320.xml" ContentType="application/vnd.openxmlformats-officedocument.spreadsheetml.table+xml"/>
  <Override PartName="/xl/tables/table321.xml" ContentType="application/vnd.openxmlformats-officedocument.spreadsheetml.table+xml"/>
  <Override PartName="/xl/tables/table322.xml" ContentType="application/vnd.openxmlformats-officedocument.spreadsheetml.table+xml"/>
  <Override PartName="/xl/tables/table323.xml" ContentType="application/vnd.openxmlformats-officedocument.spreadsheetml.table+xml"/>
  <Override PartName="/xl/tables/table324.xml" ContentType="application/vnd.openxmlformats-officedocument.spreadsheetml.table+xml"/>
  <Override PartName="/xl/tables/table325.xml" ContentType="application/vnd.openxmlformats-officedocument.spreadsheetml.table+xml"/>
  <Override PartName="/xl/tables/table326.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defaultThemeVersion="166925"/>
  <mc:AlternateContent xmlns:mc="http://schemas.openxmlformats.org/markup-compatibility/2006">
    <mc:Choice Requires="x15">
      <x15ac:absPath xmlns:x15ac="http://schemas.microsoft.com/office/spreadsheetml/2010/11/ac" url="https://d.docs.live.net/4050d6280c872bd7/TRPG/ZZ_TOOLS/0_DEVELOPMENT/004 Excel online resources/"/>
    </mc:Choice>
  </mc:AlternateContent>
  <xr:revisionPtr revIDLastSave="0" documentId="13_ncr:1_{682D2A05-7ACC-442E-A433-D1F42CD72AA5}" xr6:coauthVersionLast="46" xr6:coauthVersionMax="46" xr10:uidLastSave="{00000000-0000-0000-0000-000000000000}"/>
  <bookViews>
    <workbookView xWindow="-120" yWindow="-120" windowWidth="29040" windowHeight="15960" tabRatio="892" activeTab="9" xr2:uid="{03E8729F-8411-4CF5-9AC5-84D65324B10E}"/>
  </bookViews>
  <sheets>
    <sheet name="Instructions" sheetId="28" r:id="rId1"/>
    <sheet name="Shameless Plug" sheetId="33" r:id="rId2"/>
    <sheet name="Individual" sheetId="4" r:id="rId3"/>
    <sheet name="Hoard 0-4" sheetId="5" r:id="rId4"/>
    <sheet name="Hoard 5-10" sheetId="7" r:id="rId5"/>
    <sheet name="Hoard 11-16" sheetId="8" r:id="rId6"/>
    <sheet name="Hoard 17-20" sheetId="9" r:id="rId7"/>
    <sheet name="Individual Gem-Art" sheetId="1" r:id="rId8"/>
    <sheet name="Robe of Useful Items" sheetId="15" r:id="rId9"/>
    <sheet name="Sentient Items" sheetId="18" r:id="rId10"/>
    <sheet name="Gem Tables" sheetId="25" state="hidden" r:id="rId11"/>
    <sheet name="Art Tables" sheetId="27" state="hidden" r:id="rId12"/>
    <sheet name="MI Tables" sheetId="6" state="hidden" r:id="rId13"/>
  </sheets>
  <definedNames>
    <definedName name="_xlnm.Print_Area" localSheetId="3">'Hoard 0-4'!$A$1:$I$45,'Hoard 0-4'!$A$48:$L$96,'Hoard 0-4'!$A$97:$J$126</definedName>
    <definedName name="_xlnm.Print_Area" localSheetId="5">'Hoard 11-16'!$A$1:$J$45,'Hoard 11-16'!$A$47:$L$117,'Hoard 11-16'!$A$119:$J$168</definedName>
    <definedName name="_xlnm.Print_Area" localSheetId="6">'Hoard 17-20'!$A$1:$I$53,'Hoard 17-20'!$A$55:$L$125,'Hoard 17-20'!$A$127:$J$171</definedName>
    <definedName name="_xlnm.Print_Area" localSheetId="4">'Hoard 5-10'!$A$1:$I$45,'Hoard 5-10'!$A$46:$L$117,'Hoard 5-10'!$A$119:$J$157</definedName>
    <definedName name="_xlnm.Print_Area" localSheetId="2">Individual!$B$2:$S$48</definedName>
    <definedName name="_xlnm.Print_Area" localSheetId="7">'Individual Gem-Art'!$A$1:$L$39,'Individual Gem-Art'!$A$40:$I$79</definedName>
    <definedName name="_xlnm.Print_Area" localSheetId="8">'Robe of Useful Items'!$A$1:$H$34</definedName>
    <definedName name="_xlnm.Print_Area" localSheetId="9">'Sentient Items'!$A$1:$L$10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R3" i="4" l="1"/>
  <c r="R7" i="4"/>
  <c r="R11" i="4"/>
  <c r="R15" i="4"/>
  <c r="R19" i="4"/>
  <c r="S3" i="4" l="1"/>
  <c r="S7" i="4"/>
  <c r="C11" i="4"/>
  <c r="D11" i="4" s="1"/>
  <c r="R35" i="4"/>
  <c r="S35" i="4" s="1"/>
  <c r="R39" i="4"/>
  <c r="S39" i="4" s="1"/>
  <c r="R31" i="4"/>
  <c r="S31" i="4" s="1"/>
  <c r="R27" i="4"/>
  <c r="S27" i="4" s="1"/>
  <c r="R23" i="4"/>
  <c r="S23" i="4" s="1"/>
  <c r="S19" i="4"/>
  <c r="S15" i="4"/>
  <c r="S11" i="4"/>
  <c r="A5" i="9"/>
  <c r="B5" i="9" s="1"/>
  <c r="S5" i="4" l="1"/>
  <c r="S4" i="4"/>
  <c r="S13" i="4"/>
  <c r="S29" i="4"/>
  <c r="S17" i="4"/>
  <c r="S33" i="4"/>
  <c r="S21" i="4"/>
  <c r="S37" i="4"/>
  <c r="S9" i="4"/>
  <c r="S25" i="4"/>
  <c r="S41" i="4"/>
  <c r="S12" i="4"/>
  <c r="S28" i="4"/>
  <c r="S16" i="4"/>
  <c r="S32" i="4"/>
  <c r="S20" i="4"/>
  <c r="S36" i="4"/>
  <c r="S8" i="4"/>
  <c r="S24" i="4"/>
  <c r="S40" i="4"/>
  <c r="G11" i="4"/>
  <c r="F11" i="4"/>
  <c r="E11" i="4"/>
  <c r="H11" i="4"/>
  <c r="D26" i="1"/>
  <c r="L26" i="1"/>
  <c r="E33" i="1"/>
  <c r="C34" i="1" s="1"/>
  <c r="D34" i="1"/>
  <c r="H34" i="1"/>
  <c r="L34" i="1"/>
  <c r="B1" i="1"/>
  <c r="F1" i="1"/>
  <c r="B9" i="1"/>
  <c r="F9" i="1"/>
  <c r="B17" i="1"/>
  <c r="F17" i="1"/>
  <c r="B25" i="1"/>
  <c r="F25" i="1"/>
  <c r="B33" i="1"/>
  <c r="F33" i="1"/>
  <c r="E1" i="1"/>
  <c r="C2" i="1" s="1"/>
  <c r="H2" i="1"/>
  <c r="D10" i="1"/>
  <c r="L10" i="1"/>
  <c r="E17" i="1"/>
  <c r="C17" i="1" s="1"/>
  <c r="B19" i="1" s="1"/>
  <c r="D18" i="1"/>
  <c r="H18" i="1"/>
  <c r="L18" i="1"/>
  <c r="E25" i="1"/>
  <c r="F26" i="1" s="1"/>
  <c r="H26" i="1"/>
  <c r="E5" i="1"/>
  <c r="D5" i="1" s="1"/>
  <c r="D6" i="1"/>
  <c r="H6" i="1"/>
  <c r="L6" i="1"/>
  <c r="E13" i="1"/>
  <c r="C14" i="1" s="1"/>
  <c r="D14" i="1"/>
  <c r="H14" i="1"/>
  <c r="L14" i="1"/>
  <c r="E21" i="1"/>
  <c r="D22" i="1"/>
  <c r="H22" i="1"/>
  <c r="L22" i="1"/>
  <c r="E29" i="1"/>
  <c r="D30" i="1"/>
  <c r="H30" i="1"/>
  <c r="L30" i="1"/>
  <c r="E37" i="1"/>
  <c r="C37" i="1" s="1"/>
  <c r="B39" i="1" s="1"/>
  <c r="D38" i="1"/>
  <c r="H38" i="1"/>
  <c r="L38" i="1"/>
  <c r="D2" i="1"/>
  <c r="L2" i="1"/>
  <c r="E9" i="1"/>
  <c r="F10" i="1" s="1"/>
  <c r="H10" i="1"/>
  <c r="B5" i="1"/>
  <c r="F5" i="1"/>
  <c r="B13" i="1"/>
  <c r="F13" i="1"/>
  <c r="B21" i="1"/>
  <c r="F21" i="1"/>
  <c r="B29" i="1"/>
  <c r="F29" i="1"/>
  <c r="B37" i="1"/>
  <c r="F37" i="1"/>
  <c r="A8" i="9"/>
  <c r="B8" i="9" s="1"/>
  <c r="C5" i="9"/>
  <c r="A23" i="9" s="1"/>
  <c r="Z2" i="6"/>
  <c r="Z4" i="6" s="1"/>
  <c r="Z12" i="6"/>
  <c r="Z16" i="6" s="1"/>
  <c r="Z10" i="6"/>
  <c r="Z8" i="6"/>
  <c r="Z6" i="6"/>
  <c r="H12" i="6"/>
  <c r="H14" i="6" s="1"/>
  <c r="E12" i="6"/>
  <c r="E14" i="6" s="1"/>
  <c r="W12" i="6"/>
  <c r="W14" i="6" s="1"/>
  <c r="T12" i="6"/>
  <c r="T14" i="6" s="1"/>
  <c r="K12" i="6"/>
  <c r="K16" i="6" s="1"/>
  <c r="N12" i="6"/>
  <c r="N16" i="6" s="1"/>
  <c r="Q12" i="6"/>
  <c r="Q16" i="6" s="1"/>
  <c r="W10" i="6"/>
  <c r="W8" i="6"/>
  <c r="W6" i="6"/>
  <c r="T10" i="6"/>
  <c r="T8" i="6"/>
  <c r="T6" i="6"/>
  <c r="Q10" i="6"/>
  <c r="Q8" i="6"/>
  <c r="Q6" i="6"/>
  <c r="N10" i="6"/>
  <c r="N8" i="6"/>
  <c r="N6" i="6"/>
  <c r="K10" i="6"/>
  <c r="K8" i="6"/>
  <c r="K6" i="6"/>
  <c r="H10" i="6"/>
  <c r="H8" i="6"/>
  <c r="H6" i="6"/>
  <c r="E10" i="6"/>
  <c r="E8" i="6"/>
  <c r="E6" i="6"/>
  <c r="B12" i="6"/>
  <c r="B14" i="6" s="1"/>
  <c r="B10" i="6"/>
  <c r="B8" i="6"/>
  <c r="B6" i="6"/>
  <c r="B2" i="6"/>
  <c r="B4" i="6" s="1"/>
  <c r="E2" i="6"/>
  <c r="E4" i="6" s="1"/>
  <c r="H2" i="6"/>
  <c r="H4" i="6" s="1"/>
  <c r="K2" i="6"/>
  <c r="K4" i="6" s="1"/>
  <c r="N2" i="6"/>
  <c r="N4" i="6" s="1"/>
  <c r="Q2" i="6"/>
  <c r="Q4" i="6" s="1"/>
  <c r="T2" i="6"/>
  <c r="T4" i="6" s="1"/>
  <c r="W2" i="6"/>
  <c r="W4" i="6" s="1"/>
  <c r="K8" i="18"/>
  <c r="I3" i="18"/>
  <c r="I8" i="18"/>
  <c r="A8" i="18"/>
  <c r="G5" i="18"/>
  <c r="F5" i="18"/>
  <c r="E5" i="18"/>
  <c r="D5" i="18"/>
  <c r="G4" i="18"/>
  <c r="F4" i="18"/>
  <c r="E4" i="18"/>
  <c r="D4" i="18"/>
  <c r="G3" i="18"/>
  <c r="F3" i="18"/>
  <c r="E3" i="18"/>
  <c r="D3" i="18"/>
  <c r="C122" i="5"/>
  <c r="D122" i="5" s="1"/>
  <c r="C141" i="7"/>
  <c r="D141" i="7" s="1"/>
  <c r="B141" i="7"/>
  <c r="A141" i="7"/>
  <c r="F141" i="7" s="1"/>
  <c r="C132" i="7"/>
  <c r="D132" i="7" s="1"/>
  <c r="B132" i="7"/>
  <c r="A132" i="7"/>
  <c r="F132" i="7" s="1"/>
  <c r="C131" i="7"/>
  <c r="D131" i="7" s="1"/>
  <c r="B131" i="7"/>
  <c r="A131" i="7"/>
  <c r="H131" i="7" s="1"/>
  <c r="C130" i="7"/>
  <c r="D130" i="7" s="1"/>
  <c r="B130" i="7"/>
  <c r="A130" i="7"/>
  <c r="F130" i="7" s="1"/>
  <c r="C129" i="7"/>
  <c r="D129" i="7" s="1"/>
  <c r="B129" i="7"/>
  <c r="A129" i="7"/>
  <c r="H129" i="7" s="1"/>
  <c r="C2" i="15"/>
  <c r="C3" i="15"/>
  <c r="C4" i="15"/>
  <c r="C5" i="15"/>
  <c r="G18" i="15"/>
  <c r="H18" i="15" s="1"/>
  <c r="G32" i="15"/>
  <c r="H32" i="15" s="1"/>
  <c r="G31" i="15"/>
  <c r="H31" i="15" s="1"/>
  <c r="G30" i="15"/>
  <c r="H30" i="15" s="1"/>
  <c r="G29" i="15"/>
  <c r="H29" i="15" s="1"/>
  <c r="G28" i="15"/>
  <c r="H28" i="15" s="1"/>
  <c r="G27" i="15"/>
  <c r="H27" i="15" s="1"/>
  <c r="G26" i="15"/>
  <c r="H26" i="15" s="1"/>
  <c r="G25" i="15"/>
  <c r="H25" i="15" s="1"/>
  <c r="G24" i="15"/>
  <c r="H24" i="15" s="1"/>
  <c r="G23" i="15"/>
  <c r="H23" i="15" s="1"/>
  <c r="G22" i="15"/>
  <c r="H22" i="15" s="1"/>
  <c r="G21" i="15"/>
  <c r="H21" i="15" s="1"/>
  <c r="G20" i="15"/>
  <c r="H20" i="15" s="1"/>
  <c r="G19" i="15"/>
  <c r="H19" i="15" s="1"/>
  <c r="G17" i="15"/>
  <c r="H17" i="15" s="1"/>
  <c r="C2" i="9"/>
  <c r="B2" i="9"/>
  <c r="C2" i="8"/>
  <c r="B2" i="8"/>
  <c r="A5" i="8"/>
  <c r="B5" i="8" s="1"/>
  <c r="A5" i="7"/>
  <c r="A8" i="7" s="1"/>
  <c r="E2" i="7"/>
  <c r="D2" i="7"/>
  <c r="C2" i="7"/>
  <c r="B2" i="7"/>
  <c r="A5" i="5"/>
  <c r="B5" i="5" s="1"/>
  <c r="D2" i="5"/>
  <c r="C2" i="5"/>
  <c r="B2" i="5"/>
  <c r="K48" i="4"/>
  <c r="C48" i="4"/>
  <c r="F48" i="4" s="1"/>
  <c r="K47" i="4"/>
  <c r="C47" i="4"/>
  <c r="G47" i="4" s="1"/>
  <c r="K46" i="4"/>
  <c r="C46" i="4"/>
  <c r="F46" i="4" s="1"/>
  <c r="K45" i="4"/>
  <c r="C45" i="4"/>
  <c r="G45" i="4" s="1"/>
  <c r="K44" i="4"/>
  <c r="C44" i="4"/>
  <c r="F44" i="4" s="1"/>
  <c r="K43" i="4"/>
  <c r="C43" i="4"/>
  <c r="G43" i="4" s="1"/>
  <c r="K42" i="4"/>
  <c r="C42" i="4"/>
  <c r="F42" i="4" s="1"/>
  <c r="K41" i="4"/>
  <c r="C41" i="4"/>
  <c r="G41" i="4" s="1"/>
  <c r="K40" i="4"/>
  <c r="C40" i="4"/>
  <c r="F40" i="4" s="1"/>
  <c r="K39" i="4"/>
  <c r="C39" i="4"/>
  <c r="G39" i="4" s="1"/>
  <c r="C36" i="4"/>
  <c r="E36" i="4" s="1"/>
  <c r="C35" i="4"/>
  <c r="H35" i="4" s="1"/>
  <c r="C34" i="4"/>
  <c r="G34" i="4" s="1"/>
  <c r="C33" i="4"/>
  <c r="F33" i="4" s="1"/>
  <c r="C32" i="4"/>
  <c r="E32" i="4" s="1"/>
  <c r="C31" i="4"/>
  <c r="H31" i="4" s="1"/>
  <c r="C30" i="4"/>
  <c r="G30" i="4" s="1"/>
  <c r="C29" i="4"/>
  <c r="F29" i="4" s="1"/>
  <c r="C28" i="4"/>
  <c r="E28" i="4" s="1"/>
  <c r="C27" i="4"/>
  <c r="H27" i="4" s="1"/>
  <c r="C24" i="4"/>
  <c r="E24" i="4" s="1"/>
  <c r="C23" i="4"/>
  <c r="H23" i="4" s="1"/>
  <c r="C22" i="4"/>
  <c r="G22" i="4" s="1"/>
  <c r="C21" i="4"/>
  <c r="F21" i="4" s="1"/>
  <c r="C20" i="4"/>
  <c r="E20" i="4" s="1"/>
  <c r="C19" i="4"/>
  <c r="H19" i="4" s="1"/>
  <c r="C18" i="4"/>
  <c r="G18" i="4" s="1"/>
  <c r="C17" i="4"/>
  <c r="F17" i="4" s="1"/>
  <c r="C16" i="4"/>
  <c r="E16" i="4" s="1"/>
  <c r="C15" i="4"/>
  <c r="E15" i="4" s="1"/>
  <c r="C12" i="4"/>
  <c r="D12" i="4" s="1"/>
  <c r="C10" i="4"/>
  <c r="D10" i="4" s="1"/>
  <c r="C9" i="4"/>
  <c r="D9" i="4" s="1"/>
  <c r="C8" i="4"/>
  <c r="D8" i="4" s="1"/>
  <c r="C7" i="4"/>
  <c r="D7" i="4" s="1"/>
  <c r="C6" i="4"/>
  <c r="D6" i="4" s="1"/>
  <c r="C5" i="4"/>
  <c r="D5" i="4" s="1"/>
  <c r="C4" i="4"/>
  <c r="D4" i="4" s="1"/>
  <c r="C3" i="4"/>
  <c r="D3" i="4" s="1"/>
  <c r="G39" i="1" l="1"/>
  <c r="C39" i="1"/>
  <c r="F39" i="1"/>
  <c r="E39" i="1"/>
  <c r="D39" i="1"/>
  <c r="G19" i="1"/>
  <c r="C19" i="1"/>
  <c r="F19" i="1"/>
  <c r="E19" i="1"/>
  <c r="D19" i="1"/>
  <c r="K11" i="4"/>
  <c r="A43" i="5"/>
  <c r="A39" i="5"/>
  <c r="A35" i="5"/>
  <c r="A31" i="5"/>
  <c r="A27" i="5"/>
  <c r="A19" i="5"/>
  <c r="A23" i="5"/>
  <c r="A15" i="5"/>
  <c r="A51" i="9"/>
  <c r="A47" i="9"/>
  <c r="A43" i="9"/>
  <c r="A39" i="9"/>
  <c r="A35" i="9"/>
  <c r="A31" i="9"/>
  <c r="A27" i="9"/>
  <c r="A19" i="9"/>
  <c r="F19" i="9" s="1"/>
  <c r="A15" i="9"/>
  <c r="F15" i="9" s="1"/>
  <c r="F34" i="1"/>
  <c r="D9" i="1"/>
  <c r="E34" i="1"/>
  <c r="B34" i="1"/>
  <c r="B38" i="1"/>
  <c r="E38" i="1"/>
  <c r="C25" i="1"/>
  <c r="B27" i="1" s="1"/>
  <c r="D37" i="1"/>
  <c r="F38" i="1"/>
  <c r="D33" i="1"/>
  <c r="C33" i="1"/>
  <c r="B35" i="1" s="1"/>
  <c r="C38" i="1"/>
  <c r="F18" i="1"/>
  <c r="D17" i="1"/>
  <c r="B30" i="1"/>
  <c r="E30" i="1"/>
  <c r="F30" i="1"/>
  <c r="C29" i="1"/>
  <c r="B31" i="1" s="1"/>
  <c r="C30" i="1"/>
  <c r="D25" i="1"/>
  <c r="D29" i="1"/>
  <c r="B26" i="1"/>
  <c r="C26" i="1"/>
  <c r="E26" i="1"/>
  <c r="B22" i="1"/>
  <c r="E22" i="1"/>
  <c r="F22" i="1"/>
  <c r="C21" i="1"/>
  <c r="B23" i="1" s="1"/>
  <c r="C22" i="1"/>
  <c r="D21" i="1"/>
  <c r="B18" i="1"/>
  <c r="C18" i="1"/>
  <c r="E18" i="1"/>
  <c r="B14" i="1"/>
  <c r="E14" i="1"/>
  <c r="C13" i="1"/>
  <c r="B15" i="1" s="1"/>
  <c r="F14" i="1"/>
  <c r="D13" i="1"/>
  <c r="B10" i="1"/>
  <c r="C10" i="1"/>
  <c r="C9" i="1"/>
  <c r="B11" i="1" s="1"/>
  <c r="C6" i="1"/>
  <c r="F2" i="1"/>
  <c r="E10" i="1"/>
  <c r="D1" i="1"/>
  <c r="C1" i="1"/>
  <c r="B3" i="1" s="1"/>
  <c r="B6" i="1"/>
  <c r="E6" i="1"/>
  <c r="F6" i="1"/>
  <c r="C5" i="1"/>
  <c r="B7" i="1" s="1"/>
  <c r="E2" i="1"/>
  <c r="B2" i="1"/>
  <c r="I22" i="1"/>
  <c r="J22" i="1"/>
  <c r="K22" i="1"/>
  <c r="G22" i="1"/>
  <c r="K26" i="1"/>
  <c r="G26" i="1"/>
  <c r="J26" i="1"/>
  <c r="I26" i="1"/>
  <c r="K2" i="1"/>
  <c r="G2" i="1"/>
  <c r="J2" i="1"/>
  <c r="I2" i="1"/>
  <c r="K10" i="1"/>
  <c r="G10" i="1"/>
  <c r="J10" i="1"/>
  <c r="I10" i="1"/>
  <c r="I30" i="1"/>
  <c r="J30" i="1"/>
  <c r="K30" i="1"/>
  <c r="G30" i="1"/>
  <c r="I38" i="1"/>
  <c r="K38" i="1"/>
  <c r="G38" i="1"/>
  <c r="J38" i="1"/>
  <c r="I6" i="1"/>
  <c r="J6" i="1"/>
  <c r="K6" i="1"/>
  <c r="G6" i="1"/>
  <c r="I14" i="1"/>
  <c r="K14" i="1"/>
  <c r="G14" i="1"/>
  <c r="J14" i="1"/>
  <c r="K18" i="1"/>
  <c r="G18" i="1"/>
  <c r="J18" i="1"/>
  <c r="I18" i="1"/>
  <c r="K34" i="1"/>
  <c r="G34" i="1"/>
  <c r="J34" i="1"/>
  <c r="I34" i="1"/>
  <c r="A11" i="9"/>
  <c r="B11" i="9" s="1"/>
  <c r="C8" i="9"/>
  <c r="N14" i="6"/>
  <c r="Z14" i="6"/>
  <c r="K14" i="6"/>
  <c r="B16" i="6"/>
  <c r="E16" i="6"/>
  <c r="H16" i="6"/>
  <c r="Q14" i="6"/>
  <c r="W16" i="6"/>
  <c r="T16" i="6"/>
  <c r="G130" i="7"/>
  <c r="G132" i="7"/>
  <c r="G141" i="7"/>
  <c r="B4" i="18"/>
  <c r="B5" i="18"/>
  <c r="B3" i="18"/>
  <c r="H141" i="7"/>
  <c r="E141" i="7"/>
  <c r="I131" i="7"/>
  <c r="J131" i="7"/>
  <c r="J129" i="7"/>
  <c r="I129" i="7"/>
  <c r="E131" i="7"/>
  <c r="F129" i="7"/>
  <c r="H130" i="7"/>
  <c r="F131" i="7"/>
  <c r="H132" i="7"/>
  <c r="G129" i="7"/>
  <c r="E130" i="7"/>
  <c r="G131" i="7"/>
  <c r="E132" i="7"/>
  <c r="E129" i="7"/>
  <c r="C5" i="8"/>
  <c r="A43" i="8" s="1"/>
  <c r="A8" i="8"/>
  <c r="B5" i="7"/>
  <c r="C5" i="7"/>
  <c r="A8" i="5"/>
  <c r="H41" i="4"/>
  <c r="H45" i="4"/>
  <c r="H42" i="4"/>
  <c r="H46" i="4"/>
  <c r="H43" i="4"/>
  <c r="H47" i="4"/>
  <c r="H40" i="4"/>
  <c r="H44" i="4"/>
  <c r="H48" i="4"/>
  <c r="H39" i="4"/>
  <c r="G42" i="4"/>
  <c r="G46" i="4"/>
  <c r="G40" i="4"/>
  <c r="N41" i="4" s="1"/>
  <c r="G44" i="4"/>
  <c r="G48" i="4"/>
  <c r="F41" i="4"/>
  <c r="F45" i="4"/>
  <c r="F43" i="4"/>
  <c r="F47" i="4"/>
  <c r="F39" i="4"/>
  <c r="D17" i="4"/>
  <c r="D21" i="4"/>
  <c r="D18" i="4"/>
  <c r="D22" i="4"/>
  <c r="D19" i="4"/>
  <c r="D23" i="4"/>
  <c r="D16" i="4"/>
  <c r="D20" i="4"/>
  <c r="D24" i="4"/>
  <c r="D15" i="4"/>
  <c r="N39" i="4"/>
  <c r="H28" i="4"/>
  <c r="H32" i="4"/>
  <c r="H33" i="4"/>
  <c r="H29" i="4"/>
  <c r="H30" i="4"/>
  <c r="H36" i="4"/>
  <c r="H34" i="4"/>
  <c r="G29" i="4"/>
  <c r="G33" i="4"/>
  <c r="G31" i="4"/>
  <c r="G35" i="4"/>
  <c r="G28" i="4"/>
  <c r="G32" i="4"/>
  <c r="G36" i="4"/>
  <c r="G27" i="4"/>
  <c r="F30" i="4"/>
  <c r="F34" i="4"/>
  <c r="F31" i="4"/>
  <c r="F35" i="4"/>
  <c r="F28" i="4"/>
  <c r="F32" i="4"/>
  <c r="F36" i="4"/>
  <c r="F27" i="4"/>
  <c r="M27" i="4" s="1"/>
  <c r="E29" i="4"/>
  <c r="E33" i="4"/>
  <c r="E30" i="4"/>
  <c r="E34" i="4"/>
  <c r="E31" i="4"/>
  <c r="E35" i="4"/>
  <c r="E27" i="4"/>
  <c r="L28" i="4" s="1"/>
  <c r="G17" i="4"/>
  <c r="G21" i="4"/>
  <c r="G19" i="4"/>
  <c r="G23" i="4"/>
  <c r="G16" i="4"/>
  <c r="G20" i="4"/>
  <c r="G24" i="4"/>
  <c r="G15" i="4"/>
  <c r="H17" i="4"/>
  <c r="H21" i="4"/>
  <c r="H18" i="4"/>
  <c r="H22" i="4"/>
  <c r="H16" i="4"/>
  <c r="H20" i="4"/>
  <c r="H24" i="4"/>
  <c r="H15" i="4"/>
  <c r="H5" i="4"/>
  <c r="H9" i="4"/>
  <c r="H6" i="4"/>
  <c r="H10" i="4"/>
  <c r="H7" i="4"/>
  <c r="H4" i="4"/>
  <c r="H8" i="4"/>
  <c r="H12" i="4"/>
  <c r="H3" i="4"/>
  <c r="E17" i="4"/>
  <c r="E21" i="4"/>
  <c r="E18" i="4"/>
  <c r="E22" i="4"/>
  <c r="E19" i="4"/>
  <c r="E23" i="4"/>
  <c r="F18" i="4"/>
  <c r="F22" i="4"/>
  <c r="F19" i="4"/>
  <c r="F23" i="4"/>
  <c r="F16" i="4"/>
  <c r="F20" i="4"/>
  <c r="F24" i="4"/>
  <c r="F15" i="4"/>
  <c r="F5" i="4"/>
  <c r="F9" i="4"/>
  <c r="F6" i="4"/>
  <c r="F10" i="4"/>
  <c r="F7" i="4"/>
  <c r="F4" i="4"/>
  <c r="F8" i="4"/>
  <c r="F12" i="4"/>
  <c r="F3" i="4"/>
  <c r="K10" i="4"/>
  <c r="K12" i="4"/>
  <c r="K4" i="4"/>
  <c r="K9" i="4"/>
  <c r="K8" i="4"/>
  <c r="K7" i="4"/>
  <c r="K6" i="4"/>
  <c r="K5" i="4"/>
  <c r="K3" i="4"/>
  <c r="G6" i="4"/>
  <c r="G10" i="4"/>
  <c r="G7" i="4"/>
  <c r="G5" i="4"/>
  <c r="G8" i="4"/>
  <c r="G4" i="4"/>
  <c r="G9" i="4"/>
  <c r="G12" i="4"/>
  <c r="G3" i="4"/>
  <c r="E7" i="4"/>
  <c r="E4" i="4"/>
  <c r="E8" i="4"/>
  <c r="E12" i="4"/>
  <c r="E5" i="4"/>
  <c r="E9" i="4"/>
  <c r="E6" i="4"/>
  <c r="E10" i="4"/>
  <c r="E3" i="4"/>
  <c r="G35" i="1" l="1"/>
  <c r="C35" i="1"/>
  <c r="D35" i="1"/>
  <c r="F35" i="1"/>
  <c r="E35" i="1"/>
  <c r="G31" i="1"/>
  <c r="C31" i="1"/>
  <c r="F31" i="1"/>
  <c r="E31" i="1"/>
  <c r="D31" i="1"/>
  <c r="G27" i="1"/>
  <c r="C27" i="1"/>
  <c r="F27" i="1"/>
  <c r="E27" i="1"/>
  <c r="D27" i="1"/>
  <c r="G23" i="1"/>
  <c r="C23" i="1"/>
  <c r="D23" i="1"/>
  <c r="F23" i="1"/>
  <c r="E23" i="1"/>
  <c r="G15" i="1"/>
  <c r="C15" i="1"/>
  <c r="F15" i="1"/>
  <c r="E15" i="1"/>
  <c r="D15" i="1"/>
  <c r="G11" i="1"/>
  <c r="C11" i="1"/>
  <c r="F11" i="1"/>
  <c r="E11" i="1"/>
  <c r="D11" i="1"/>
  <c r="G7" i="1"/>
  <c r="C7" i="1"/>
  <c r="F7" i="1"/>
  <c r="E7" i="1"/>
  <c r="D7" i="1"/>
  <c r="G3" i="1"/>
  <c r="C3" i="1"/>
  <c r="F3" i="1"/>
  <c r="E3" i="1"/>
  <c r="D3" i="1"/>
  <c r="N11" i="4"/>
  <c r="M11" i="4"/>
  <c r="L11" i="4"/>
  <c r="O11" i="4"/>
  <c r="B32" i="5"/>
  <c r="C31" i="5"/>
  <c r="F31" i="5"/>
  <c r="B31" i="5"/>
  <c r="E31" i="5"/>
  <c r="B24" i="5"/>
  <c r="C23" i="5"/>
  <c r="F23" i="5"/>
  <c r="B23" i="5"/>
  <c r="E23" i="5"/>
  <c r="B36" i="5"/>
  <c r="C35" i="5"/>
  <c r="F35" i="5"/>
  <c r="B35" i="5"/>
  <c r="E35" i="5"/>
  <c r="B20" i="5"/>
  <c r="C19" i="5"/>
  <c r="F19" i="5"/>
  <c r="B19" i="5"/>
  <c r="E19" i="5"/>
  <c r="B40" i="5"/>
  <c r="C39" i="5"/>
  <c r="F39" i="5"/>
  <c r="B39" i="5"/>
  <c r="E39" i="5"/>
  <c r="B16" i="5"/>
  <c r="C15" i="5"/>
  <c r="F15" i="5"/>
  <c r="B15" i="5"/>
  <c r="E15" i="5"/>
  <c r="B28" i="5"/>
  <c r="C27" i="5"/>
  <c r="F27" i="5"/>
  <c r="B27" i="5"/>
  <c r="E27" i="5"/>
  <c r="B44" i="5"/>
  <c r="C43" i="5"/>
  <c r="F43" i="5"/>
  <c r="B43" i="5"/>
  <c r="E43" i="5"/>
  <c r="A43" i="7"/>
  <c r="A39" i="7"/>
  <c r="A35" i="7"/>
  <c r="A31" i="7"/>
  <c r="A27" i="7"/>
  <c r="A23" i="7"/>
  <c r="A19" i="7"/>
  <c r="A15" i="7"/>
  <c r="A15" i="8"/>
  <c r="C15" i="8" s="1"/>
  <c r="A19" i="8"/>
  <c r="B19" i="8" s="1"/>
  <c r="A27" i="8"/>
  <c r="E27" i="8" s="1"/>
  <c r="A23" i="8"/>
  <c r="C23" i="8" s="1"/>
  <c r="B44" i="8"/>
  <c r="C43" i="8"/>
  <c r="F43" i="8"/>
  <c r="B43" i="8"/>
  <c r="E43" i="8"/>
  <c r="A31" i="8"/>
  <c r="A35" i="8"/>
  <c r="A39" i="8"/>
  <c r="C19" i="9"/>
  <c r="B20" i="9"/>
  <c r="B19" i="9"/>
  <c r="E19" i="9"/>
  <c r="C21" i="9" s="1"/>
  <c r="B52" i="9"/>
  <c r="C51" i="9"/>
  <c r="F51" i="9"/>
  <c r="B51" i="9"/>
  <c r="E51" i="9"/>
  <c r="B48" i="9"/>
  <c r="C47" i="9"/>
  <c r="F47" i="9"/>
  <c r="B47" i="9"/>
  <c r="E47" i="9"/>
  <c r="F43" i="9"/>
  <c r="C43" i="9"/>
  <c r="B43" i="9"/>
  <c r="B44" i="9"/>
  <c r="E43" i="9"/>
  <c r="B40" i="9"/>
  <c r="C39" i="9"/>
  <c r="F39" i="9"/>
  <c r="B39" i="9"/>
  <c r="E39" i="9"/>
  <c r="B36" i="9"/>
  <c r="C35" i="9"/>
  <c r="F35" i="9"/>
  <c r="B35" i="9"/>
  <c r="E35" i="9"/>
  <c r="B32" i="9"/>
  <c r="C31" i="9"/>
  <c r="F31" i="9"/>
  <c r="B31" i="9"/>
  <c r="E31" i="9"/>
  <c r="B28" i="9"/>
  <c r="C27" i="9"/>
  <c r="F27" i="9"/>
  <c r="B27" i="9"/>
  <c r="E27" i="9"/>
  <c r="B24" i="9"/>
  <c r="C23" i="9"/>
  <c r="F23" i="9"/>
  <c r="B23" i="9"/>
  <c r="E23" i="9"/>
  <c r="B16" i="9"/>
  <c r="C15" i="9"/>
  <c r="B15" i="9"/>
  <c r="E15" i="9"/>
  <c r="C17" i="9" s="1"/>
  <c r="A55" i="9"/>
  <c r="A123" i="9"/>
  <c r="A119" i="9"/>
  <c r="A115" i="9"/>
  <c r="A111" i="9"/>
  <c r="A107" i="9"/>
  <c r="A103" i="9"/>
  <c r="A99" i="9"/>
  <c r="A95" i="9"/>
  <c r="A91" i="9"/>
  <c r="A87" i="9"/>
  <c r="A83" i="9"/>
  <c r="A79" i="9"/>
  <c r="A75" i="9"/>
  <c r="A71" i="9"/>
  <c r="A67" i="9"/>
  <c r="A63" i="9"/>
  <c r="A59" i="9"/>
  <c r="E11" i="9"/>
  <c r="G11" i="9"/>
  <c r="C11" i="9"/>
  <c r="D11" i="9"/>
  <c r="F11" i="9"/>
  <c r="J141" i="7"/>
  <c r="I141" i="7"/>
  <c r="J130" i="7"/>
  <c r="I130" i="7"/>
  <c r="J132" i="7"/>
  <c r="I132" i="7"/>
  <c r="B8" i="8"/>
  <c r="C8" i="8"/>
  <c r="A11" i="8"/>
  <c r="G11" i="8" s="1"/>
  <c r="B8" i="7"/>
  <c r="C8" i="7"/>
  <c r="A11" i="7"/>
  <c r="C8" i="5"/>
  <c r="A11" i="5"/>
  <c r="B11" i="5" s="1"/>
  <c r="B8" i="5"/>
  <c r="M41" i="4"/>
  <c r="N44" i="4"/>
  <c r="N48" i="4"/>
  <c r="M46" i="4"/>
  <c r="M43" i="4"/>
  <c r="N46" i="4"/>
  <c r="N43" i="4"/>
  <c r="O45" i="4"/>
  <c r="O41" i="4"/>
  <c r="L48" i="4"/>
  <c r="L44" i="4"/>
  <c r="M48" i="4"/>
  <c r="M44" i="4"/>
  <c r="N47" i="4"/>
  <c r="M47" i="4"/>
  <c r="L39" i="4"/>
  <c r="L40" i="4"/>
  <c r="O48" i="4"/>
  <c r="M39" i="4"/>
  <c r="M40" i="4"/>
  <c r="O40" i="4"/>
  <c r="O39" i="4"/>
  <c r="L43" i="4"/>
  <c r="O46" i="4"/>
  <c r="O47" i="4"/>
  <c r="O43" i="4"/>
  <c r="O44" i="4"/>
  <c r="L46" i="4"/>
  <c r="L42" i="4"/>
  <c r="N40" i="4"/>
  <c r="L41" i="4"/>
  <c r="O42" i="4"/>
  <c r="M42" i="4"/>
  <c r="N45" i="4"/>
  <c r="L45" i="4"/>
  <c r="N42" i="4"/>
  <c r="L47" i="4"/>
  <c r="M45" i="4"/>
  <c r="L27" i="4"/>
  <c r="O27" i="4"/>
  <c r="M30" i="4"/>
  <c r="L30" i="4"/>
  <c r="L34" i="4"/>
  <c r="N34" i="4"/>
  <c r="N30" i="4"/>
  <c r="M28" i="4"/>
  <c r="M32" i="4"/>
  <c r="M31" i="4"/>
  <c r="M34" i="4"/>
  <c r="K36" i="4"/>
  <c r="O36" i="4"/>
  <c r="O33" i="4"/>
  <c r="M29" i="4"/>
  <c r="M35" i="4"/>
  <c r="N31" i="4"/>
  <c r="M36" i="4"/>
  <c r="M33" i="4"/>
  <c r="N35" i="4"/>
  <c r="N29" i="4"/>
  <c r="L31" i="4"/>
  <c r="O31" i="4"/>
  <c r="O32" i="4"/>
  <c r="L32" i="4"/>
  <c r="L36" i="4"/>
  <c r="K32" i="4"/>
  <c r="K33" i="4"/>
  <c r="K29" i="4"/>
  <c r="K30" i="4"/>
  <c r="O28" i="4"/>
  <c r="L35" i="4"/>
  <c r="N33" i="4"/>
  <c r="L33" i="4"/>
  <c r="K28" i="4"/>
  <c r="K27" i="4"/>
  <c r="N36" i="4"/>
  <c r="N32" i="4"/>
  <c r="N27" i="4"/>
  <c r="N28" i="4"/>
  <c r="K34" i="4"/>
  <c r="K35" i="4"/>
  <c r="L29" i="4"/>
  <c r="K31" i="4"/>
  <c r="O15" i="4"/>
  <c r="M24" i="4"/>
  <c r="L18" i="4"/>
  <c r="L16" i="4"/>
  <c r="M23" i="4"/>
  <c r="L15" i="4"/>
  <c r="O17" i="4"/>
  <c r="M19" i="4"/>
  <c r="M15" i="4"/>
  <c r="L22" i="4"/>
  <c r="O24" i="4"/>
  <c r="M16" i="4"/>
  <c r="L21" i="4"/>
  <c r="M21" i="4"/>
  <c r="M17" i="4"/>
  <c r="O23" i="4"/>
  <c r="M18" i="4"/>
  <c r="K20" i="4"/>
  <c r="N23" i="4"/>
  <c r="M20" i="4"/>
  <c r="L19" i="4"/>
  <c r="L24" i="4"/>
  <c r="M22" i="4"/>
  <c r="K24" i="4"/>
  <c r="K17" i="4"/>
  <c r="K21" i="4"/>
  <c r="N22" i="4"/>
  <c r="K22" i="4"/>
  <c r="O20" i="4"/>
  <c r="O19" i="4"/>
  <c r="N15" i="4"/>
  <c r="N16" i="4"/>
  <c r="N24" i="4"/>
  <c r="N20" i="4"/>
  <c r="N18" i="4"/>
  <c r="N21" i="4"/>
  <c r="K19" i="4"/>
  <c r="N19" i="4"/>
  <c r="K16" i="4"/>
  <c r="K15" i="4"/>
  <c r="K18" i="4"/>
  <c r="O18" i="4"/>
  <c r="L20" i="4"/>
  <c r="O16" i="4"/>
  <c r="L23" i="4"/>
  <c r="L17" i="4"/>
  <c r="O21" i="4"/>
  <c r="N17" i="4"/>
  <c r="O22" i="4"/>
  <c r="K23" i="4"/>
  <c r="M12" i="4"/>
  <c r="O12" i="4"/>
  <c r="N12" i="4"/>
  <c r="L12" i="4"/>
  <c r="N10" i="4"/>
  <c r="O10" i="4"/>
  <c r="M10" i="4"/>
  <c r="L10" i="4"/>
  <c r="L9" i="4"/>
  <c r="M9" i="4"/>
  <c r="N9" i="4"/>
  <c r="O9" i="4"/>
  <c r="M7" i="4"/>
  <c r="N8" i="4"/>
  <c r="L8" i="4"/>
  <c r="O8" i="4"/>
  <c r="M8" i="4"/>
  <c r="L7" i="4"/>
  <c r="N7" i="4"/>
  <c r="O7" i="4"/>
  <c r="O6" i="4"/>
  <c r="L6" i="4"/>
  <c r="M6" i="4"/>
  <c r="N6" i="4"/>
  <c r="M5" i="4"/>
  <c r="N5" i="4"/>
  <c r="L5" i="4"/>
  <c r="O5" i="4"/>
  <c r="O3" i="4"/>
  <c r="O4" i="4"/>
  <c r="M3" i="4"/>
  <c r="M4" i="4"/>
  <c r="N3" i="4"/>
  <c r="N4" i="4"/>
  <c r="L3" i="4"/>
  <c r="L4" i="4"/>
  <c r="B58" i="1" l="1"/>
  <c r="C57" i="1"/>
  <c r="E57" i="1"/>
  <c r="F57" i="1"/>
  <c r="B57" i="1"/>
  <c r="B66" i="1"/>
  <c r="C65" i="1"/>
  <c r="F65" i="1"/>
  <c r="B65" i="1"/>
  <c r="E65" i="1"/>
  <c r="B74" i="1"/>
  <c r="C73" i="1"/>
  <c r="F73" i="1"/>
  <c r="B73" i="1"/>
  <c r="E73" i="1"/>
  <c r="B54" i="1"/>
  <c r="C53" i="1"/>
  <c r="F53" i="1"/>
  <c r="B53" i="1"/>
  <c r="E53" i="1"/>
  <c r="B42" i="1"/>
  <c r="C41" i="1"/>
  <c r="E41" i="1"/>
  <c r="F41" i="1"/>
  <c r="B41" i="1"/>
  <c r="B70" i="1"/>
  <c r="C69" i="1"/>
  <c r="F69" i="1"/>
  <c r="B69" i="1"/>
  <c r="E69" i="1"/>
  <c r="B46" i="1"/>
  <c r="C45" i="1"/>
  <c r="E45" i="1"/>
  <c r="F45" i="1"/>
  <c r="B45" i="1"/>
  <c r="B50" i="1"/>
  <c r="C49" i="1"/>
  <c r="F49" i="1"/>
  <c r="B49" i="1"/>
  <c r="E49" i="1"/>
  <c r="B78" i="1"/>
  <c r="C77" i="1"/>
  <c r="F77" i="1"/>
  <c r="B77" i="1"/>
  <c r="E77" i="1"/>
  <c r="B62" i="1"/>
  <c r="C61" i="1"/>
  <c r="E61" i="1"/>
  <c r="F61" i="1"/>
  <c r="B61" i="1"/>
  <c r="B20" i="8"/>
  <c r="B28" i="8"/>
  <c r="E19" i="8"/>
  <c r="B21" i="8" s="1"/>
  <c r="F19" i="8"/>
  <c r="E15" i="8"/>
  <c r="C16" i="8" s="1"/>
  <c r="D16" i="8" s="1"/>
  <c r="G16" i="8" s="1"/>
  <c r="C45" i="5"/>
  <c r="C44" i="5"/>
  <c r="D44" i="5" s="1"/>
  <c r="G44" i="5" s="1"/>
  <c r="D43" i="5"/>
  <c r="B45" i="5"/>
  <c r="C21" i="5"/>
  <c r="C20" i="5"/>
  <c r="D20" i="5" s="1"/>
  <c r="G20" i="5" s="1"/>
  <c r="D19" i="5"/>
  <c r="B21" i="5"/>
  <c r="B16" i="8"/>
  <c r="C29" i="5"/>
  <c r="C28" i="5"/>
  <c r="D28" i="5" s="1"/>
  <c r="G28" i="5" s="1"/>
  <c r="D27" i="5"/>
  <c r="B29" i="5"/>
  <c r="C37" i="5"/>
  <c r="C36" i="5"/>
  <c r="D36" i="5" s="1"/>
  <c r="G36" i="5" s="1"/>
  <c r="D35" i="5"/>
  <c r="B37" i="5"/>
  <c r="C27" i="8"/>
  <c r="C17" i="5"/>
  <c r="C16" i="5"/>
  <c r="D16" i="5" s="1"/>
  <c r="G16" i="5" s="1"/>
  <c r="D15" i="5"/>
  <c r="B17" i="5"/>
  <c r="C25" i="5"/>
  <c r="C24" i="5"/>
  <c r="D24" i="5" s="1"/>
  <c r="D23" i="5"/>
  <c r="B25" i="5"/>
  <c r="C41" i="5"/>
  <c r="C40" i="5"/>
  <c r="D40" i="5" s="1"/>
  <c r="G40" i="5" s="1"/>
  <c r="D39" i="5"/>
  <c r="B41" i="5"/>
  <c r="C33" i="5"/>
  <c r="C32" i="5"/>
  <c r="D32" i="5" s="1"/>
  <c r="G32" i="5" s="1"/>
  <c r="D31" i="5"/>
  <c r="B33" i="5"/>
  <c r="C19" i="8"/>
  <c r="B16" i="7"/>
  <c r="C15" i="7"/>
  <c r="F15" i="7"/>
  <c r="B15" i="7"/>
  <c r="E15" i="7"/>
  <c r="B32" i="7"/>
  <c r="C31" i="7"/>
  <c r="F31" i="7"/>
  <c r="B31" i="7"/>
  <c r="E31" i="7"/>
  <c r="B20" i="7"/>
  <c r="C19" i="7"/>
  <c r="F19" i="7"/>
  <c r="B19" i="7"/>
  <c r="E19" i="7"/>
  <c r="B36" i="7"/>
  <c r="C35" i="7"/>
  <c r="F35" i="7"/>
  <c r="B35" i="7"/>
  <c r="E35" i="7"/>
  <c r="B24" i="7"/>
  <c r="C23" i="7"/>
  <c r="F23" i="7"/>
  <c r="B23" i="7"/>
  <c r="E23" i="7"/>
  <c r="B40" i="7"/>
  <c r="C39" i="7"/>
  <c r="F39" i="7"/>
  <c r="B39" i="7"/>
  <c r="E39" i="7"/>
  <c r="B27" i="8"/>
  <c r="B28" i="7"/>
  <c r="C27" i="7"/>
  <c r="F27" i="7"/>
  <c r="B27" i="7"/>
  <c r="E27" i="7"/>
  <c r="B44" i="7"/>
  <c r="C43" i="7"/>
  <c r="F43" i="7"/>
  <c r="B43" i="7"/>
  <c r="E43" i="7"/>
  <c r="B23" i="8"/>
  <c r="B15" i="8"/>
  <c r="F15" i="8"/>
  <c r="F23" i="8"/>
  <c r="B24" i="8"/>
  <c r="E23" i="8"/>
  <c r="C25" i="8" s="1"/>
  <c r="F27" i="8"/>
  <c r="B36" i="8"/>
  <c r="C35" i="8"/>
  <c r="E35" i="8"/>
  <c r="F35" i="8"/>
  <c r="B35" i="8"/>
  <c r="B40" i="8"/>
  <c r="C39" i="8"/>
  <c r="F39" i="8"/>
  <c r="B39" i="8"/>
  <c r="E39" i="8"/>
  <c r="B32" i="8"/>
  <c r="C31" i="8"/>
  <c r="F31" i="8"/>
  <c r="B31" i="8"/>
  <c r="E31" i="8"/>
  <c r="C29" i="8"/>
  <c r="C28" i="8"/>
  <c r="D28" i="8" s="1"/>
  <c r="G28" i="8" s="1"/>
  <c r="D27" i="8"/>
  <c r="B29" i="8"/>
  <c r="C45" i="8"/>
  <c r="C44" i="8"/>
  <c r="D44" i="8" s="1"/>
  <c r="G44" i="8" s="1"/>
  <c r="D43" i="8"/>
  <c r="B45" i="8"/>
  <c r="B21" i="9"/>
  <c r="D19" i="9"/>
  <c r="C20" i="9"/>
  <c r="D20" i="9" s="1"/>
  <c r="C53" i="9"/>
  <c r="C52" i="9"/>
  <c r="D52" i="9" s="1"/>
  <c r="G52" i="9" s="1"/>
  <c r="D51" i="9"/>
  <c r="B53" i="9"/>
  <c r="C49" i="9"/>
  <c r="C48" i="9"/>
  <c r="D48" i="9" s="1"/>
  <c r="G48" i="9" s="1"/>
  <c r="D47" i="9"/>
  <c r="B49" i="9"/>
  <c r="B45" i="9"/>
  <c r="C45" i="9"/>
  <c r="C44" i="9"/>
  <c r="D44" i="9" s="1"/>
  <c r="G44" i="9" s="1"/>
  <c r="D43" i="9"/>
  <c r="C41" i="9"/>
  <c r="C40" i="9"/>
  <c r="D40" i="9" s="1"/>
  <c r="G40" i="9" s="1"/>
  <c r="D39" i="9"/>
  <c r="B41" i="9"/>
  <c r="C37" i="9"/>
  <c r="C36" i="9"/>
  <c r="D36" i="9" s="1"/>
  <c r="G36" i="9" s="1"/>
  <c r="D35" i="9"/>
  <c r="B37" i="9"/>
  <c r="C33" i="9"/>
  <c r="C32" i="9"/>
  <c r="D32" i="9" s="1"/>
  <c r="G32" i="9" s="1"/>
  <c r="D31" i="9"/>
  <c r="B33" i="9"/>
  <c r="C29" i="9"/>
  <c r="C28" i="9"/>
  <c r="D28" i="9" s="1"/>
  <c r="G28" i="9" s="1"/>
  <c r="D27" i="9"/>
  <c r="B29" i="9"/>
  <c r="C25" i="9"/>
  <c r="C24" i="9"/>
  <c r="D24" i="9" s="1"/>
  <c r="G24" i="9" s="1"/>
  <c r="D23" i="9"/>
  <c r="B25" i="9"/>
  <c r="C16" i="9"/>
  <c r="D16" i="9" s="1"/>
  <c r="D15" i="9"/>
  <c r="B17" i="9"/>
  <c r="A93" i="5"/>
  <c r="A85" i="5"/>
  <c r="A77" i="5"/>
  <c r="A69" i="5"/>
  <c r="A61" i="5"/>
  <c r="A53" i="5"/>
  <c r="A89" i="5"/>
  <c r="A81" i="5"/>
  <c r="A73" i="5"/>
  <c r="A65" i="5"/>
  <c r="A57" i="5"/>
  <c r="A49" i="5"/>
  <c r="A115" i="7"/>
  <c r="A107" i="7"/>
  <c r="A99" i="7"/>
  <c r="A91" i="7"/>
  <c r="A111" i="7"/>
  <c r="A87" i="7"/>
  <c r="A67" i="7"/>
  <c r="A55" i="7"/>
  <c r="A103" i="7"/>
  <c r="A75" i="7"/>
  <c r="A63" i="7"/>
  <c r="A95" i="7"/>
  <c r="A83" i="7"/>
  <c r="A71" i="7"/>
  <c r="A51" i="7"/>
  <c r="A59" i="7"/>
  <c r="A79" i="7"/>
  <c r="A47" i="7"/>
  <c r="A115" i="8"/>
  <c r="A107" i="8"/>
  <c r="A99" i="8"/>
  <c r="A91" i="8"/>
  <c r="A83" i="8"/>
  <c r="A75" i="8"/>
  <c r="A67" i="8"/>
  <c r="A59" i="8"/>
  <c r="A51" i="8"/>
  <c r="A55" i="8"/>
  <c r="A111" i="8"/>
  <c r="A95" i="8"/>
  <c r="A63" i="8"/>
  <c r="A71" i="8"/>
  <c r="A79" i="8"/>
  <c r="A47" i="8"/>
  <c r="A103" i="8"/>
  <c r="A87" i="8"/>
  <c r="E55" i="9"/>
  <c r="C55" i="9" s="1"/>
  <c r="B57" i="9" s="1"/>
  <c r="B55" i="9"/>
  <c r="D56" i="9"/>
  <c r="F55" i="9"/>
  <c r="H56" i="9"/>
  <c r="L56" i="9"/>
  <c r="L124" i="9"/>
  <c r="H124" i="9"/>
  <c r="D124" i="9"/>
  <c r="E123" i="9"/>
  <c r="B124" i="9" s="1"/>
  <c r="F123" i="9"/>
  <c r="B123" i="9"/>
  <c r="L120" i="9"/>
  <c r="H120" i="9"/>
  <c r="D120" i="9"/>
  <c r="E119" i="9"/>
  <c r="B120" i="9" s="1"/>
  <c r="F119" i="9"/>
  <c r="B119" i="9"/>
  <c r="L116" i="9"/>
  <c r="H116" i="9"/>
  <c r="D116" i="9"/>
  <c r="E115" i="9"/>
  <c r="B116" i="9" s="1"/>
  <c r="F115" i="9"/>
  <c r="B115" i="9"/>
  <c r="L112" i="9"/>
  <c r="H112" i="9"/>
  <c r="D112" i="9"/>
  <c r="E111" i="9"/>
  <c r="B112" i="9" s="1"/>
  <c r="F111" i="9"/>
  <c r="B111" i="9"/>
  <c r="L108" i="9"/>
  <c r="H108" i="9"/>
  <c r="D108" i="9"/>
  <c r="E107" i="9"/>
  <c r="B108" i="9" s="1"/>
  <c r="F107" i="9"/>
  <c r="B107" i="9"/>
  <c r="L104" i="9"/>
  <c r="H104" i="9"/>
  <c r="D104" i="9"/>
  <c r="E103" i="9"/>
  <c r="C104" i="9" s="1"/>
  <c r="F103" i="9"/>
  <c r="B103" i="9"/>
  <c r="L100" i="9"/>
  <c r="H100" i="9"/>
  <c r="D100" i="9"/>
  <c r="E99" i="9"/>
  <c r="C100" i="9" s="1"/>
  <c r="F99" i="9"/>
  <c r="B99" i="9"/>
  <c r="L96" i="9"/>
  <c r="H96" i="9"/>
  <c r="D96" i="9"/>
  <c r="E95" i="9"/>
  <c r="B96" i="9" s="1"/>
  <c r="F95" i="9"/>
  <c r="B95" i="9"/>
  <c r="L92" i="9"/>
  <c r="H92" i="9"/>
  <c r="D92" i="9"/>
  <c r="E91" i="9"/>
  <c r="C92" i="9" s="1"/>
  <c r="F91" i="9"/>
  <c r="B91" i="9"/>
  <c r="L88" i="9"/>
  <c r="H88" i="9"/>
  <c r="D88" i="9"/>
  <c r="E87" i="9"/>
  <c r="C88" i="9" s="1"/>
  <c r="F87" i="9"/>
  <c r="B87" i="9"/>
  <c r="L84" i="9"/>
  <c r="H84" i="9"/>
  <c r="D84" i="9"/>
  <c r="E83" i="9"/>
  <c r="C84" i="9" s="1"/>
  <c r="F83" i="9"/>
  <c r="B83" i="9"/>
  <c r="L80" i="9"/>
  <c r="H80" i="9"/>
  <c r="D80" i="9"/>
  <c r="E79" i="9"/>
  <c r="B80" i="9" s="1"/>
  <c r="F79" i="9"/>
  <c r="B79" i="9"/>
  <c r="L76" i="9"/>
  <c r="H76" i="9"/>
  <c r="D76" i="9"/>
  <c r="E75" i="9"/>
  <c r="B76" i="9" s="1"/>
  <c r="F75" i="9"/>
  <c r="B75" i="9"/>
  <c r="L72" i="9"/>
  <c r="H72" i="9"/>
  <c r="D72" i="9"/>
  <c r="E71" i="9"/>
  <c r="F72" i="9" s="1"/>
  <c r="F71" i="9"/>
  <c r="B71" i="9"/>
  <c r="L68" i="9"/>
  <c r="H68" i="9"/>
  <c r="D68" i="9"/>
  <c r="E67" i="9"/>
  <c r="B68" i="9" s="1"/>
  <c r="F67" i="9"/>
  <c r="B67" i="9"/>
  <c r="L64" i="9"/>
  <c r="H64" i="9"/>
  <c r="D64" i="9"/>
  <c r="E63" i="9"/>
  <c r="B64" i="9" s="1"/>
  <c r="F63" i="9"/>
  <c r="B63" i="9"/>
  <c r="L60" i="9"/>
  <c r="H60" i="9"/>
  <c r="D60" i="9"/>
  <c r="E59" i="9"/>
  <c r="C60" i="9" s="1"/>
  <c r="F59" i="9"/>
  <c r="B59" i="9"/>
  <c r="B104" i="5"/>
  <c r="C104" i="5" s="1"/>
  <c r="D104" i="5" s="1"/>
  <c r="B102" i="5"/>
  <c r="C102" i="5" s="1"/>
  <c r="D102" i="5" s="1"/>
  <c r="B100" i="5"/>
  <c r="C100" i="5" s="1"/>
  <c r="D100" i="5" s="1"/>
  <c r="A101" i="5"/>
  <c r="A104" i="5"/>
  <c r="A102" i="5"/>
  <c r="A100" i="5"/>
  <c r="A103" i="5"/>
  <c r="A99" i="5"/>
  <c r="B103" i="5"/>
  <c r="C103" i="5" s="1"/>
  <c r="D103" i="5" s="1"/>
  <c r="B101" i="5"/>
  <c r="C101" i="5" s="1"/>
  <c r="D101" i="5" s="1"/>
  <c r="B99" i="5"/>
  <c r="C99" i="5" s="1"/>
  <c r="D99" i="5" s="1"/>
  <c r="F11" i="7"/>
  <c r="B144" i="7" s="1"/>
  <c r="C144" i="7" s="1"/>
  <c r="D144" i="7" s="1"/>
  <c r="G11" i="7"/>
  <c r="E11" i="8"/>
  <c r="A145" i="8" s="1"/>
  <c r="C11" i="8"/>
  <c r="A170" i="9"/>
  <c r="J11" i="8"/>
  <c r="A167" i="8" s="1"/>
  <c r="I11" i="8"/>
  <c r="H11" i="8"/>
  <c r="F11" i="8"/>
  <c r="A149" i="8" s="1"/>
  <c r="D11" i="8"/>
  <c r="B11" i="8"/>
  <c r="D11" i="7"/>
  <c r="E11" i="7"/>
  <c r="H11" i="7" s="1"/>
  <c r="B11" i="7"/>
  <c r="C11" i="7"/>
  <c r="C11" i="5"/>
  <c r="A110" i="5" s="1"/>
  <c r="E11" i="5"/>
  <c r="F11" i="5"/>
  <c r="D11" i="5"/>
  <c r="O29" i="4"/>
  <c r="O34" i="4"/>
  <c r="O30" i="4"/>
  <c r="O35" i="4"/>
  <c r="G57" i="9" l="1"/>
  <c r="C57" i="9"/>
  <c r="F57" i="9"/>
  <c r="E57" i="9"/>
  <c r="D57" i="9"/>
  <c r="G24" i="5"/>
  <c r="C43" i="1"/>
  <c r="C42" i="1"/>
  <c r="D42" i="1" s="1"/>
  <c r="D41" i="1"/>
  <c r="B43" i="1"/>
  <c r="C75" i="1"/>
  <c r="C74" i="1"/>
  <c r="D74" i="1" s="1"/>
  <c r="D73" i="1"/>
  <c r="B75" i="1"/>
  <c r="C59" i="1"/>
  <c r="C58" i="1"/>
  <c r="D58" i="1" s="1"/>
  <c r="D57" i="1"/>
  <c r="B59" i="1"/>
  <c r="C63" i="1"/>
  <c r="C62" i="1"/>
  <c r="D62" i="1" s="1"/>
  <c r="D61" i="1"/>
  <c r="B63" i="1"/>
  <c r="C51" i="1"/>
  <c r="C50" i="1"/>
  <c r="D50" i="1" s="1"/>
  <c r="D49" i="1"/>
  <c r="B51" i="1"/>
  <c r="C55" i="1"/>
  <c r="C54" i="1"/>
  <c r="D54" i="1" s="1"/>
  <c r="D53" i="1"/>
  <c r="B55" i="1"/>
  <c r="C71" i="1"/>
  <c r="C70" i="1"/>
  <c r="D70" i="1" s="1"/>
  <c r="D69" i="1"/>
  <c r="B71" i="1"/>
  <c r="C67" i="1"/>
  <c r="C66" i="1"/>
  <c r="D66" i="1" s="1"/>
  <c r="D65" i="1"/>
  <c r="B67" i="1"/>
  <c r="C79" i="1"/>
  <c r="C78" i="1"/>
  <c r="D78" i="1" s="1"/>
  <c r="D77" i="1"/>
  <c r="B79" i="1"/>
  <c r="C47" i="1"/>
  <c r="C46" i="1"/>
  <c r="D46" i="1" s="1"/>
  <c r="D45" i="1"/>
  <c r="B47" i="1"/>
  <c r="E20" i="9"/>
  <c r="G20" i="9"/>
  <c r="I16" i="9"/>
  <c r="G16" i="9"/>
  <c r="D19" i="8"/>
  <c r="C20" i="8"/>
  <c r="D20" i="8" s="1"/>
  <c r="G20" i="8" s="1"/>
  <c r="C21" i="8"/>
  <c r="C17" i="8"/>
  <c r="B17" i="8"/>
  <c r="D15" i="8"/>
  <c r="F36" i="5"/>
  <c r="I36" i="5"/>
  <c r="E36" i="5"/>
  <c r="H36" i="5"/>
  <c r="F20" i="5"/>
  <c r="I20" i="5"/>
  <c r="E20" i="5"/>
  <c r="H20" i="5"/>
  <c r="F32" i="5"/>
  <c r="I32" i="5"/>
  <c r="E32" i="5"/>
  <c r="H32" i="5"/>
  <c r="F24" i="5"/>
  <c r="I24" i="5"/>
  <c r="E24" i="5"/>
  <c r="H24" i="5"/>
  <c r="F28" i="5"/>
  <c r="I28" i="5"/>
  <c r="E28" i="5"/>
  <c r="H28" i="5"/>
  <c r="F44" i="5"/>
  <c r="I44" i="5"/>
  <c r="E44" i="5"/>
  <c r="H44" i="5"/>
  <c r="F40" i="5"/>
  <c r="I40" i="5"/>
  <c r="E40" i="5"/>
  <c r="H40" i="5"/>
  <c r="F16" i="5"/>
  <c r="I16" i="5"/>
  <c r="E16" i="5"/>
  <c r="H16" i="5"/>
  <c r="B25" i="8"/>
  <c r="F20" i="9"/>
  <c r="C29" i="7"/>
  <c r="C28" i="7"/>
  <c r="D28" i="7" s="1"/>
  <c r="G28" i="7" s="1"/>
  <c r="D27" i="7"/>
  <c r="B29" i="7"/>
  <c r="C37" i="7"/>
  <c r="C36" i="7"/>
  <c r="D36" i="7" s="1"/>
  <c r="G36" i="7" s="1"/>
  <c r="D35" i="7"/>
  <c r="B37" i="7"/>
  <c r="C21" i="7"/>
  <c r="C20" i="7"/>
  <c r="D20" i="7" s="1"/>
  <c r="G20" i="7" s="1"/>
  <c r="D19" i="7"/>
  <c r="B21" i="7"/>
  <c r="C41" i="7"/>
  <c r="C40" i="7"/>
  <c r="D40" i="7" s="1"/>
  <c r="G40" i="7" s="1"/>
  <c r="D39" i="7"/>
  <c r="B41" i="7"/>
  <c r="C33" i="7"/>
  <c r="C32" i="7"/>
  <c r="D32" i="7" s="1"/>
  <c r="G32" i="7" s="1"/>
  <c r="D31" i="7"/>
  <c r="B33" i="7"/>
  <c r="C45" i="7"/>
  <c r="C44" i="7"/>
  <c r="D44" i="7" s="1"/>
  <c r="G44" i="7" s="1"/>
  <c r="D43" i="7"/>
  <c r="B45" i="7"/>
  <c r="C25" i="7"/>
  <c r="C24" i="7"/>
  <c r="D24" i="7" s="1"/>
  <c r="G24" i="7" s="1"/>
  <c r="D23" i="7"/>
  <c r="B25" i="7"/>
  <c r="C17" i="7"/>
  <c r="C16" i="7"/>
  <c r="D16" i="7" s="1"/>
  <c r="G16" i="7" s="1"/>
  <c r="D15" i="7"/>
  <c r="B17" i="7"/>
  <c r="D23" i="8"/>
  <c r="C24" i="8"/>
  <c r="D24" i="8" s="1"/>
  <c r="G24" i="8" s="1"/>
  <c r="F28" i="8"/>
  <c r="I28" i="8"/>
  <c r="E28" i="8"/>
  <c r="H28" i="8"/>
  <c r="F44" i="8"/>
  <c r="I44" i="8"/>
  <c r="E44" i="8"/>
  <c r="H44" i="8"/>
  <c r="C33" i="8"/>
  <c r="C32" i="8"/>
  <c r="D32" i="8" s="1"/>
  <c r="G32" i="8" s="1"/>
  <c r="D31" i="8"/>
  <c r="B33" i="8"/>
  <c r="C37" i="8"/>
  <c r="C36" i="8"/>
  <c r="D36" i="8" s="1"/>
  <c r="G36" i="8" s="1"/>
  <c r="D35" i="8"/>
  <c r="B37" i="8"/>
  <c r="F16" i="8"/>
  <c r="I16" i="8"/>
  <c r="E16" i="8"/>
  <c r="H16" i="8"/>
  <c r="C41" i="8"/>
  <c r="C40" i="8"/>
  <c r="D40" i="8" s="1"/>
  <c r="G40" i="8" s="1"/>
  <c r="D39" i="8"/>
  <c r="B41" i="8"/>
  <c r="I20" i="9"/>
  <c r="H20" i="9"/>
  <c r="F16" i="9"/>
  <c r="F52" i="9"/>
  <c r="I52" i="9"/>
  <c r="E52" i="9"/>
  <c r="H52" i="9"/>
  <c r="F48" i="9"/>
  <c r="I48" i="9"/>
  <c r="E48" i="9"/>
  <c r="H48" i="9"/>
  <c r="I44" i="9"/>
  <c r="E44" i="9"/>
  <c r="H44" i="9"/>
  <c r="F44" i="9"/>
  <c r="F40" i="9"/>
  <c r="I40" i="9"/>
  <c r="E40" i="9"/>
  <c r="H40" i="9"/>
  <c r="F36" i="9"/>
  <c r="I36" i="9"/>
  <c r="E36" i="9"/>
  <c r="H36" i="9"/>
  <c r="F32" i="9"/>
  <c r="I32" i="9"/>
  <c r="H32" i="9"/>
  <c r="E32" i="9"/>
  <c r="F28" i="9"/>
  <c r="I28" i="9"/>
  <c r="E28" i="9"/>
  <c r="H28" i="9"/>
  <c r="F24" i="9"/>
  <c r="I24" i="9"/>
  <c r="E24" i="9"/>
  <c r="H24" i="9"/>
  <c r="E16" i="9"/>
  <c r="H16" i="9"/>
  <c r="H50" i="5"/>
  <c r="E49" i="5"/>
  <c r="C50" i="5" s="1"/>
  <c r="F49" i="5"/>
  <c r="B49" i="5"/>
  <c r="L50" i="5"/>
  <c r="D50" i="5"/>
  <c r="L82" i="5"/>
  <c r="H82" i="5"/>
  <c r="E81" i="5"/>
  <c r="B82" i="5" s="1"/>
  <c r="F81" i="5"/>
  <c r="B81" i="5"/>
  <c r="D82" i="5"/>
  <c r="F69" i="5"/>
  <c r="B69" i="5"/>
  <c r="L70" i="5"/>
  <c r="H70" i="5"/>
  <c r="D70" i="5"/>
  <c r="E69" i="5"/>
  <c r="E70" i="5" s="1"/>
  <c r="H58" i="5"/>
  <c r="E57" i="5"/>
  <c r="C58" i="5" s="1"/>
  <c r="F57" i="5"/>
  <c r="B57" i="5"/>
  <c r="L58" i="5"/>
  <c r="D58" i="5"/>
  <c r="D90" i="5"/>
  <c r="F89" i="5"/>
  <c r="B89" i="5"/>
  <c r="L90" i="5"/>
  <c r="H90" i="5"/>
  <c r="E89" i="5"/>
  <c r="B90" i="5" s="1"/>
  <c r="F77" i="5"/>
  <c r="B77" i="5"/>
  <c r="L78" i="5"/>
  <c r="H78" i="5"/>
  <c r="D78" i="5"/>
  <c r="E77" i="5"/>
  <c r="E78" i="5" s="1"/>
  <c r="L66" i="5"/>
  <c r="D66" i="5"/>
  <c r="F65" i="5"/>
  <c r="B65" i="5"/>
  <c r="H66" i="5"/>
  <c r="E65" i="5"/>
  <c r="C66" i="5" s="1"/>
  <c r="F53" i="5"/>
  <c r="B53" i="5"/>
  <c r="L54" i="5"/>
  <c r="H54" i="5"/>
  <c r="D54" i="5"/>
  <c r="E53" i="5"/>
  <c r="E54" i="5" s="1"/>
  <c r="F85" i="5"/>
  <c r="B85" i="5"/>
  <c r="L86" i="5"/>
  <c r="H86" i="5"/>
  <c r="D86" i="5"/>
  <c r="E85" i="5"/>
  <c r="B86" i="5" s="1"/>
  <c r="H74" i="5"/>
  <c r="E73" i="5"/>
  <c r="C74" i="5" s="1"/>
  <c r="F73" i="5"/>
  <c r="B73" i="5"/>
  <c r="L74" i="5"/>
  <c r="D74" i="5"/>
  <c r="F61" i="5"/>
  <c r="B61" i="5"/>
  <c r="L62" i="5"/>
  <c r="H62" i="5"/>
  <c r="D62" i="5"/>
  <c r="E61" i="5"/>
  <c r="E62" i="5" s="1"/>
  <c r="F93" i="5"/>
  <c r="B93" i="5"/>
  <c r="L94" i="5"/>
  <c r="H94" i="5"/>
  <c r="D94" i="5"/>
  <c r="E93" i="5"/>
  <c r="B94" i="5" s="1"/>
  <c r="E59" i="7"/>
  <c r="C60" i="7" s="1"/>
  <c r="D60" i="7"/>
  <c r="H60" i="7"/>
  <c r="B59" i="7"/>
  <c r="L60" i="7"/>
  <c r="F59" i="7"/>
  <c r="F95" i="7"/>
  <c r="B95" i="7"/>
  <c r="D96" i="7"/>
  <c r="E95" i="7"/>
  <c r="B96" i="7" s="1"/>
  <c r="L96" i="7"/>
  <c r="H96" i="7"/>
  <c r="F91" i="7"/>
  <c r="B91" i="7"/>
  <c r="L92" i="7"/>
  <c r="H92" i="7"/>
  <c r="D92" i="7"/>
  <c r="E91" i="7"/>
  <c r="C92" i="7" s="1"/>
  <c r="D52" i="7"/>
  <c r="H52" i="7"/>
  <c r="B51" i="7"/>
  <c r="L52" i="7"/>
  <c r="F51" i="7"/>
  <c r="E51" i="7"/>
  <c r="C52" i="7" s="1"/>
  <c r="F63" i="7"/>
  <c r="B63" i="7"/>
  <c r="H64" i="7"/>
  <c r="L64" i="7"/>
  <c r="E63" i="7"/>
  <c r="C63" i="7" s="1"/>
  <c r="B65" i="7" s="1"/>
  <c r="D64" i="7"/>
  <c r="L68" i="7"/>
  <c r="F67" i="7"/>
  <c r="E67" i="7"/>
  <c r="C68" i="7" s="1"/>
  <c r="D68" i="7"/>
  <c r="H68" i="7"/>
  <c r="B67" i="7"/>
  <c r="F99" i="7"/>
  <c r="B99" i="7"/>
  <c r="L100" i="7"/>
  <c r="H100" i="7"/>
  <c r="D100" i="7"/>
  <c r="E99" i="7"/>
  <c r="B100" i="7" s="1"/>
  <c r="F47" i="7"/>
  <c r="B47" i="7"/>
  <c r="E47" i="7"/>
  <c r="E48" i="7" s="1"/>
  <c r="D48" i="7"/>
  <c r="H48" i="7"/>
  <c r="L48" i="7"/>
  <c r="F71" i="7"/>
  <c r="B71" i="7"/>
  <c r="D72" i="7"/>
  <c r="H72" i="7"/>
  <c r="L72" i="7"/>
  <c r="E71" i="7"/>
  <c r="E72" i="7" s="1"/>
  <c r="H76" i="7"/>
  <c r="B75" i="7"/>
  <c r="L76" i="7"/>
  <c r="F75" i="7"/>
  <c r="E75" i="7"/>
  <c r="B76" i="7" s="1"/>
  <c r="D76" i="7"/>
  <c r="F87" i="7"/>
  <c r="B87" i="7"/>
  <c r="H88" i="7"/>
  <c r="E87" i="7"/>
  <c r="B88" i="7" s="1"/>
  <c r="D88" i="7"/>
  <c r="L88" i="7"/>
  <c r="F107" i="7"/>
  <c r="B107" i="7"/>
  <c r="L108" i="7"/>
  <c r="H108" i="7"/>
  <c r="D108" i="7"/>
  <c r="E107" i="7"/>
  <c r="B108" i="7" s="1"/>
  <c r="F55" i="7"/>
  <c r="B55" i="7"/>
  <c r="L56" i="7"/>
  <c r="E55" i="7"/>
  <c r="E56" i="7" s="1"/>
  <c r="D56" i="7"/>
  <c r="H56" i="7"/>
  <c r="F79" i="7"/>
  <c r="B79" i="7"/>
  <c r="E79" i="7"/>
  <c r="F80" i="7" s="1"/>
  <c r="D80" i="7"/>
  <c r="H80" i="7"/>
  <c r="L80" i="7"/>
  <c r="D84" i="7"/>
  <c r="H84" i="7"/>
  <c r="B83" i="7"/>
  <c r="L84" i="7"/>
  <c r="F83" i="7"/>
  <c r="E83" i="7"/>
  <c r="B84" i="7" s="1"/>
  <c r="F103" i="7"/>
  <c r="B103" i="7"/>
  <c r="E103" i="7"/>
  <c r="B104" i="7" s="1"/>
  <c r="L104" i="7"/>
  <c r="H104" i="7"/>
  <c r="D104" i="7"/>
  <c r="F111" i="7"/>
  <c r="B111" i="7"/>
  <c r="L112" i="7"/>
  <c r="H112" i="7"/>
  <c r="D112" i="7"/>
  <c r="E111" i="7"/>
  <c r="B112" i="7" s="1"/>
  <c r="F115" i="7"/>
  <c r="B115" i="7"/>
  <c r="L116" i="7"/>
  <c r="H116" i="7"/>
  <c r="D116" i="7"/>
  <c r="E115" i="7"/>
  <c r="B116" i="7" s="1"/>
  <c r="E47" i="8"/>
  <c r="F48" i="8" s="1"/>
  <c r="D48" i="8"/>
  <c r="H48" i="8"/>
  <c r="L48" i="8"/>
  <c r="B47" i="8"/>
  <c r="F47" i="8"/>
  <c r="B95" i="8"/>
  <c r="L96" i="8"/>
  <c r="D96" i="8"/>
  <c r="E95" i="8"/>
  <c r="C96" i="8" s="1"/>
  <c r="F95" i="8"/>
  <c r="H96" i="8"/>
  <c r="L60" i="8"/>
  <c r="H60" i="8"/>
  <c r="D60" i="8"/>
  <c r="E59" i="8"/>
  <c r="E60" i="8" s="1"/>
  <c r="B59" i="8"/>
  <c r="F59" i="8"/>
  <c r="F91" i="8"/>
  <c r="B91" i="8"/>
  <c r="L92" i="8"/>
  <c r="H92" i="8"/>
  <c r="D92" i="8"/>
  <c r="E91" i="8"/>
  <c r="E92" i="8" s="1"/>
  <c r="E79" i="8"/>
  <c r="F80" i="8" s="1"/>
  <c r="L80" i="8"/>
  <c r="D80" i="8"/>
  <c r="H80" i="8"/>
  <c r="B79" i="8"/>
  <c r="F79" i="8"/>
  <c r="B111" i="8"/>
  <c r="L112" i="8"/>
  <c r="D112" i="8"/>
  <c r="F111" i="8"/>
  <c r="H112" i="8"/>
  <c r="E111" i="8"/>
  <c r="B112" i="8" s="1"/>
  <c r="L68" i="8"/>
  <c r="H68" i="8"/>
  <c r="D68" i="8"/>
  <c r="E67" i="8"/>
  <c r="F68" i="8" s="1"/>
  <c r="F67" i="8"/>
  <c r="B67" i="8"/>
  <c r="F99" i="8"/>
  <c r="B99" i="8"/>
  <c r="L100" i="8"/>
  <c r="H100" i="8"/>
  <c r="D100" i="8"/>
  <c r="E99" i="8"/>
  <c r="B100" i="8" s="1"/>
  <c r="F87" i="8"/>
  <c r="H88" i="8"/>
  <c r="E87" i="8"/>
  <c r="C88" i="8" s="1"/>
  <c r="D88" i="8"/>
  <c r="B87" i="8"/>
  <c r="L88" i="8"/>
  <c r="D72" i="8"/>
  <c r="H72" i="8"/>
  <c r="B71" i="8"/>
  <c r="L72" i="8"/>
  <c r="F71" i="8"/>
  <c r="E71" i="8"/>
  <c r="F72" i="8" s="1"/>
  <c r="L56" i="8"/>
  <c r="F55" i="8"/>
  <c r="E55" i="8"/>
  <c r="F56" i="8" s="1"/>
  <c r="D56" i="8"/>
  <c r="H56" i="8"/>
  <c r="B55" i="8"/>
  <c r="L76" i="8"/>
  <c r="H76" i="8"/>
  <c r="D76" i="8"/>
  <c r="E75" i="8"/>
  <c r="B76" i="8" s="1"/>
  <c r="B75" i="8"/>
  <c r="F75" i="8"/>
  <c r="F107" i="8"/>
  <c r="B107" i="8"/>
  <c r="L108" i="8"/>
  <c r="H108" i="8"/>
  <c r="D108" i="8"/>
  <c r="E107" i="8"/>
  <c r="B108" i="8" s="1"/>
  <c r="F103" i="8"/>
  <c r="H104" i="8"/>
  <c r="E103" i="8"/>
  <c r="B104" i="8" s="1"/>
  <c r="L104" i="8"/>
  <c r="D104" i="8"/>
  <c r="B103" i="8"/>
  <c r="H64" i="8"/>
  <c r="B63" i="8"/>
  <c r="L64" i="8"/>
  <c r="F63" i="8"/>
  <c r="E63" i="8"/>
  <c r="F64" i="8" s="1"/>
  <c r="D64" i="8"/>
  <c r="L52" i="8"/>
  <c r="H52" i="8"/>
  <c r="D52" i="8"/>
  <c r="E51" i="8"/>
  <c r="C52" i="8" s="1"/>
  <c r="B51" i="8"/>
  <c r="F51" i="8"/>
  <c r="F83" i="8"/>
  <c r="B83" i="8"/>
  <c r="L84" i="8"/>
  <c r="H84" i="8"/>
  <c r="D84" i="8"/>
  <c r="E83" i="8"/>
  <c r="E84" i="8" s="1"/>
  <c r="F115" i="8"/>
  <c r="B115" i="8"/>
  <c r="L116" i="8"/>
  <c r="H116" i="8"/>
  <c r="D116" i="8"/>
  <c r="E115" i="8"/>
  <c r="B116" i="8" s="1"/>
  <c r="E56" i="9"/>
  <c r="F56" i="9"/>
  <c r="D55" i="9"/>
  <c r="B56" i="9"/>
  <c r="C56" i="9"/>
  <c r="K56" i="9"/>
  <c r="G56" i="9"/>
  <c r="J56" i="9"/>
  <c r="I56" i="9"/>
  <c r="D119" i="9"/>
  <c r="C123" i="9"/>
  <c r="B125" i="9" s="1"/>
  <c r="F124" i="9"/>
  <c r="D123" i="9"/>
  <c r="E124" i="9"/>
  <c r="C124" i="9"/>
  <c r="C115" i="9"/>
  <c r="B117" i="9" s="1"/>
  <c r="C119" i="9"/>
  <c r="B121" i="9" s="1"/>
  <c r="C107" i="9"/>
  <c r="B109" i="9" s="1"/>
  <c r="D107" i="9"/>
  <c r="C111" i="9"/>
  <c r="B113" i="9" s="1"/>
  <c r="D111" i="9"/>
  <c r="F108" i="9"/>
  <c r="E112" i="9"/>
  <c r="C112" i="9"/>
  <c r="F120" i="9"/>
  <c r="F112" i="9"/>
  <c r="E120" i="9"/>
  <c r="C120" i="9"/>
  <c r="K124" i="9"/>
  <c r="G124" i="9"/>
  <c r="J124" i="9"/>
  <c r="I124" i="9"/>
  <c r="K120" i="9"/>
  <c r="G120" i="9"/>
  <c r="J120" i="9"/>
  <c r="I120" i="9"/>
  <c r="E108" i="9"/>
  <c r="C108" i="9"/>
  <c r="F116" i="9"/>
  <c r="D115" i="9"/>
  <c r="E116" i="9"/>
  <c r="C116" i="9"/>
  <c r="K116" i="9"/>
  <c r="G116" i="9"/>
  <c r="J116" i="9"/>
  <c r="I116" i="9"/>
  <c r="K112" i="9"/>
  <c r="G112" i="9"/>
  <c r="J112" i="9"/>
  <c r="I112" i="9"/>
  <c r="K108" i="9"/>
  <c r="G108" i="9"/>
  <c r="J108" i="9"/>
  <c r="I108" i="9"/>
  <c r="B100" i="9"/>
  <c r="E100" i="9"/>
  <c r="D99" i="9"/>
  <c r="E104" i="9"/>
  <c r="D103" i="9"/>
  <c r="K104" i="9"/>
  <c r="G104" i="9"/>
  <c r="J104" i="9"/>
  <c r="I104" i="9"/>
  <c r="B104" i="9"/>
  <c r="F100" i="9"/>
  <c r="F104" i="9"/>
  <c r="C99" i="9"/>
  <c r="B101" i="9" s="1"/>
  <c r="C103" i="9"/>
  <c r="B105" i="9" s="1"/>
  <c r="K100" i="9"/>
  <c r="G100" i="9"/>
  <c r="J100" i="9"/>
  <c r="I100" i="9"/>
  <c r="C95" i="9"/>
  <c r="B97" i="9" s="1"/>
  <c r="F96" i="9"/>
  <c r="D95" i="9"/>
  <c r="E96" i="9"/>
  <c r="C96" i="9"/>
  <c r="K96" i="9"/>
  <c r="G96" i="9"/>
  <c r="J96" i="9"/>
  <c r="I96" i="9"/>
  <c r="C75" i="9"/>
  <c r="B77" i="9" s="1"/>
  <c r="C76" i="9"/>
  <c r="F92" i="9"/>
  <c r="B92" i="9"/>
  <c r="E92" i="9"/>
  <c r="D91" i="9"/>
  <c r="K92" i="9"/>
  <c r="G92" i="9"/>
  <c r="J92" i="9"/>
  <c r="I92" i="9"/>
  <c r="E76" i="9"/>
  <c r="C91" i="9"/>
  <c r="B93" i="9" s="1"/>
  <c r="B88" i="9"/>
  <c r="C79" i="9"/>
  <c r="B81" i="9" s="1"/>
  <c r="F80" i="9"/>
  <c r="F84" i="9"/>
  <c r="F88" i="9"/>
  <c r="F76" i="9"/>
  <c r="D79" i="9"/>
  <c r="E84" i="9"/>
  <c r="D83" i="9"/>
  <c r="E88" i="9"/>
  <c r="D87" i="9"/>
  <c r="K88" i="9"/>
  <c r="G88" i="9"/>
  <c r="J88" i="9"/>
  <c r="I88" i="9"/>
  <c r="B84" i="9"/>
  <c r="F60" i="9"/>
  <c r="D75" i="9"/>
  <c r="E80" i="9"/>
  <c r="C80" i="9"/>
  <c r="C83" i="9"/>
  <c r="B85" i="9" s="1"/>
  <c r="C87" i="9"/>
  <c r="B89" i="9" s="1"/>
  <c r="K84" i="9"/>
  <c r="G84" i="9"/>
  <c r="J84" i="9"/>
  <c r="I84" i="9"/>
  <c r="K80" i="9"/>
  <c r="G80" i="9"/>
  <c r="J80" i="9"/>
  <c r="I80" i="9"/>
  <c r="K76" i="9"/>
  <c r="G76" i="9"/>
  <c r="J76" i="9"/>
  <c r="I76" i="9"/>
  <c r="C63" i="9"/>
  <c r="B65" i="9" s="1"/>
  <c r="C72" i="9"/>
  <c r="C71" i="9"/>
  <c r="B73" i="9" s="1"/>
  <c r="B72" i="9"/>
  <c r="J72" i="9"/>
  <c r="I72" i="9"/>
  <c r="K72" i="9"/>
  <c r="G72" i="9"/>
  <c r="D71" i="9"/>
  <c r="E72" i="9"/>
  <c r="D67" i="9"/>
  <c r="E68" i="9"/>
  <c r="C68" i="9"/>
  <c r="C67" i="9"/>
  <c r="B69" i="9" s="1"/>
  <c r="F68" i="9"/>
  <c r="J68" i="9"/>
  <c r="I68" i="9"/>
  <c r="K68" i="9"/>
  <c r="G68" i="9"/>
  <c r="F64" i="9"/>
  <c r="D63" i="9"/>
  <c r="E64" i="9"/>
  <c r="C64" i="9"/>
  <c r="B60" i="9"/>
  <c r="K64" i="9"/>
  <c r="G64" i="9"/>
  <c r="J64" i="9"/>
  <c r="I64" i="9"/>
  <c r="E60" i="9"/>
  <c r="D59" i="9"/>
  <c r="C59" i="9"/>
  <c r="B61" i="9" s="1"/>
  <c r="K60" i="9"/>
  <c r="G60" i="9"/>
  <c r="J60" i="9"/>
  <c r="I60" i="9"/>
  <c r="B145" i="8"/>
  <c r="C145" i="8" s="1"/>
  <c r="D145" i="8" s="1"/>
  <c r="F110" i="5"/>
  <c r="G110" i="5"/>
  <c r="H110" i="5"/>
  <c r="E110" i="5"/>
  <c r="B110" i="5"/>
  <c r="C110" i="5" s="1"/>
  <c r="D110" i="5" s="1"/>
  <c r="B108" i="5"/>
  <c r="C108" i="5" s="1"/>
  <c r="D108" i="5" s="1"/>
  <c r="B109" i="5"/>
  <c r="C109" i="5" s="1"/>
  <c r="D109" i="5" s="1"/>
  <c r="A109" i="5"/>
  <c r="H109" i="5" s="1"/>
  <c r="B107" i="5"/>
  <c r="C107" i="5" s="1"/>
  <c r="D107" i="5" s="1"/>
  <c r="A107" i="5"/>
  <c r="H107" i="5" s="1"/>
  <c r="A108" i="5"/>
  <c r="A120" i="5"/>
  <c r="B121" i="5"/>
  <c r="C121" i="5" s="1"/>
  <c r="D121" i="5" s="1"/>
  <c r="B122" i="5"/>
  <c r="B119" i="5"/>
  <c r="C119" i="5" s="1"/>
  <c r="D119" i="5" s="1"/>
  <c r="B120" i="5"/>
  <c r="C120" i="5" s="1"/>
  <c r="D120" i="5" s="1"/>
  <c r="A121" i="5"/>
  <c r="H121" i="5" s="1"/>
  <c r="A122" i="5"/>
  <c r="A119" i="5"/>
  <c r="H119" i="5" s="1"/>
  <c r="A125" i="5"/>
  <c r="F125" i="5" s="1"/>
  <c r="B125" i="5"/>
  <c r="C125" i="5" s="1"/>
  <c r="D125" i="5" s="1"/>
  <c r="B116" i="5"/>
  <c r="C116" i="5" s="1"/>
  <c r="D116" i="5" s="1"/>
  <c r="B114" i="5"/>
  <c r="C114" i="5" s="1"/>
  <c r="D114" i="5" s="1"/>
  <c r="A115" i="5"/>
  <c r="A116" i="5"/>
  <c r="A114" i="5"/>
  <c r="B115" i="5"/>
  <c r="C115" i="5" s="1"/>
  <c r="D115" i="5" s="1"/>
  <c r="B113" i="5"/>
  <c r="C113" i="5" s="1"/>
  <c r="D113" i="5" s="1"/>
  <c r="A113" i="5"/>
  <c r="F102" i="5"/>
  <c r="G102" i="5"/>
  <c r="E102" i="5"/>
  <c r="H102" i="5"/>
  <c r="H101" i="5"/>
  <c r="G101" i="5"/>
  <c r="E101" i="5"/>
  <c r="F101" i="5"/>
  <c r="F100" i="5"/>
  <c r="E100" i="5"/>
  <c r="G100" i="5"/>
  <c r="H100" i="5"/>
  <c r="F104" i="5"/>
  <c r="G104" i="5"/>
  <c r="E104" i="5"/>
  <c r="H104" i="5"/>
  <c r="H99" i="5"/>
  <c r="E99" i="5"/>
  <c r="G99" i="5"/>
  <c r="F99" i="5"/>
  <c r="H103" i="5"/>
  <c r="E103" i="5"/>
  <c r="G103" i="5"/>
  <c r="F103" i="5"/>
  <c r="A146" i="7"/>
  <c r="G146" i="7" s="1"/>
  <c r="A145" i="7"/>
  <c r="G145" i="7" s="1"/>
  <c r="B145" i="7"/>
  <c r="C145" i="7" s="1"/>
  <c r="D145" i="7" s="1"/>
  <c r="B146" i="7"/>
  <c r="C146" i="7" s="1"/>
  <c r="D146" i="7" s="1"/>
  <c r="A147" i="7"/>
  <c r="F147" i="7" s="1"/>
  <c r="B147" i="7"/>
  <c r="C147" i="7" s="1"/>
  <c r="D147" i="7" s="1"/>
  <c r="A144" i="7"/>
  <c r="G144" i="7" s="1"/>
  <c r="B150" i="7"/>
  <c r="C150" i="7" s="1"/>
  <c r="D150" i="7" s="1"/>
  <c r="A150" i="7"/>
  <c r="B153" i="7"/>
  <c r="C153" i="7" s="1"/>
  <c r="D153" i="7" s="1"/>
  <c r="A153" i="7"/>
  <c r="B152" i="7"/>
  <c r="C152" i="7" s="1"/>
  <c r="D152" i="7" s="1"/>
  <c r="A152" i="7"/>
  <c r="B151" i="7"/>
  <c r="C151" i="7" s="1"/>
  <c r="D151" i="7" s="1"/>
  <c r="A151" i="7"/>
  <c r="B138" i="7"/>
  <c r="C138" i="7" s="1"/>
  <c r="D138" i="7" s="1"/>
  <c r="B136" i="7"/>
  <c r="C136" i="7" s="1"/>
  <c r="D136" i="7" s="1"/>
  <c r="B137" i="7"/>
  <c r="C137" i="7" s="1"/>
  <c r="D137" i="7" s="1"/>
  <c r="A137" i="7"/>
  <c r="A138" i="7"/>
  <c r="A136" i="7"/>
  <c r="B135" i="7"/>
  <c r="C135" i="7" s="1"/>
  <c r="D135" i="7" s="1"/>
  <c r="A135" i="7"/>
  <c r="A125" i="7"/>
  <c r="A126" i="7"/>
  <c r="B124" i="7"/>
  <c r="C124" i="7" s="1"/>
  <c r="D124" i="7" s="1"/>
  <c r="B122" i="7"/>
  <c r="C122" i="7" s="1"/>
  <c r="D122" i="7" s="1"/>
  <c r="A123" i="7"/>
  <c r="A124" i="7"/>
  <c r="A122" i="7"/>
  <c r="A121" i="7"/>
  <c r="B123" i="7"/>
  <c r="C123" i="7" s="1"/>
  <c r="D123" i="7" s="1"/>
  <c r="B121" i="7"/>
  <c r="C121" i="7" s="1"/>
  <c r="D121" i="7" s="1"/>
  <c r="B144" i="8"/>
  <c r="C144" i="8" s="1"/>
  <c r="D144" i="8" s="1"/>
  <c r="B143" i="8"/>
  <c r="C143" i="8" s="1"/>
  <c r="D143" i="8" s="1"/>
  <c r="B146" i="8"/>
  <c r="C146" i="8" s="1"/>
  <c r="D146" i="8" s="1"/>
  <c r="A144" i="8"/>
  <c r="E144" i="8" s="1"/>
  <c r="A143" i="8"/>
  <c r="E143" i="8" s="1"/>
  <c r="A146" i="8"/>
  <c r="H146" i="8" s="1"/>
  <c r="A158" i="8"/>
  <c r="H158" i="8" s="1"/>
  <c r="A163" i="8"/>
  <c r="A164" i="8"/>
  <c r="A161" i="8"/>
  <c r="A162" i="8"/>
  <c r="A156" i="8"/>
  <c r="A157" i="8"/>
  <c r="A155" i="8"/>
  <c r="A152" i="8"/>
  <c r="A153" i="8"/>
  <c r="A139" i="8"/>
  <c r="A140" i="8"/>
  <c r="A137" i="8"/>
  <c r="A138" i="8"/>
  <c r="A135" i="8"/>
  <c r="A136" i="8"/>
  <c r="A131" i="8"/>
  <c r="A132" i="8"/>
  <c r="A129" i="8"/>
  <c r="A130" i="8"/>
  <c r="A127" i="8"/>
  <c r="A128" i="8"/>
  <c r="B124" i="8"/>
  <c r="C124" i="8" s="1"/>
  <c r="D124" i="8" s="1"/>
  <c r="A123" i="8"/>
  <c r="A124" i="8"/>
  <c r="A121" i="8"/>
  <c r="A122" i="8"/>
  <c r="H145" i="8"/>
  <c r="G145" i="8"/>
  <c r="F145" i="8"/>
  <c r="E145" i="8"/>
  <c r="A129" i="9"/>
  <c r="B129" i="9"/>
  <c r="E170" i="9"/>
  <c r="F170" i="9"/>
  <c r="H170" i="9"/>
  <c r="I170" i="9" s="1"/>
  <c r="G170" i="9"/>
  <c r="A136" i="9"/>
  <c r="B136" i="9"/>
  <c r="C136" i="9" s="1"/>
  <c r="D136" i="9" s="1"/>
  <c r="A168" i="9"/>
  <c r="A169" i="9"/>
  <c r="A167" i="9"/>
  <c r="A163" i="9"/>
  <c r="A164" i="9"/>
  <c r="A161" i="9"/>
  <c r="A162" i="9"/>
  <c r="A157" i="9"/>
  <c r="A158" i="9"/>
  <c r="A155" i="9"/>
  <c r="A156" i="9"/>
  <c r="A151" i="9"/>
  <c r="A152" i="9"/>
  <c r="A149" i="9"/>
  <c r="A150" i="9"/>
  <c r="A147" i="9"/>
  <c r="A148" i="9"/>
  <c r="A134" i="9"/>
  <c r="H134" i="9" s="1"/>
  <c r="A135" i="9"/>
  <c r="H135" i="9" s="1"/>
  <c r="A132" i="9"/>
  <c r="A133" i="9"/>
  <c r="A130" i="9"/>
  <c r="H130" i="9" s="1"/>
  <c r="A131" i="9"/>
  <c r="A143" i="9"/>
  <c r="A144" i="9"/>
  <c r="A141" i="9"/>
  <c r="A142" i="9"/>
  <c r="A139" i="9"/>
  <c r="A140" i="9"/>
  <c r="B167" i="8"/>
  <c r="C167" i="8" s="1"/>
  <c r="D167" i="8" s="1"/>
  <c r="B133" i="9"/>
  <c r="C133" i="9" s="1"/>
  <c r="D133" i="9" s="1"/>
  <c r="B134" i="9"/>
  <c r="C134" i="9" s="1"/>
  <c r="D134" i="9" s="1"/>
  <c r="B131" i="9"/>
  <c r="C131" i="9" s="1"/>
  <c r="D131" i="9" s="1"/>
  <c r="B132" i="9"/>
  <c r="C132" i="9" s="1"/>
  <c r="D132" i="9" s="1"/>
  <c r="B130" i="9"/>
  <c r="C130" i="9" s="1"/>
  <c r="D130" i="9" s="1"/>
  <c r="B135" i="9"/>
  <c r="C135" i="9" s="1"/>
  <c r="D135" i="9" s="1"/>
  <c r="B163" i="9"/>
  <c r="C163" i="9" s="1"/>
  <c r="D163" i="9" s="1"/>
  <c r="B161" i="9"/>
  <c r="C161" i="9" s="1"/>
  <c r="D161" i="9" s="1"/>
  <c r="B162" i="9"/>
  <c r="C162" i="9" s="1"/>
  <c r="D162" i="9" s="1"/>
  <c r="B164" i="9"/>
  <c r="C164" i="9" s="1"/>
  <c r="D164" i="9" s="1"/>
  <c r="B157" i="9"/>
  <c r="C157" i="9" s="1"/>
  <c r="D157" i="9" s="1"/>
  <c r="B155" i="9"/>
  <c r="C155" i="9" s="1"/>
  <c r="D155" i="9" s="1"/>
  <c r="B156" i="9"/>
  <c r="C156" i="9" s="1"/>
  <c r="D156" i="9" s="1"/>
  <c r="B158" i="9"/>
  <c r="C158" i="9" s="1"/>
  <c r="D158" i="9" s="1"/>
  <c r="B151" i="9"/>
  <c r="C151" i="9" s="1"/>
  <c r="D151" i="9" s="1"/>
  <c r="B147" i="9"/>
  <c r="C147" i="9" s="1"/>
  <c r="D147" i="9" s="1"/>
  <c r="B152" i="9"/>
  <c r="C152" i="9" s="1"/>
  <c r="D152" i="9" s="1"/>
  <c r="B148" i="9"/>
  <c r="C148" i="9" s="1"/>
  <c r="D148" i="9" s="1"/>
  <c r="B149" i="9"/>
  <c r="C149" i="9" s="1"/>
  <c r="D149" i="9" s="1"/>
  <c r="B150" i="9"/>
  <c r="C150" i="9" s="1"/>
  <c r="D150" i="9" s="1"/>
  <c r="B143" i="9"/>
  <c r="C143" i="9" s="1"/>
  <c r="D143" i="9" s="1"/>
  <c r="B141" i="9"/>
  <c r="C141" i="9" s="1"/>
  <c r="D141" i="9" s="1"/>
  <c r="B139" i="9"/>
  <c r="C139" i="9" s="1"/>
  <c r="D139" i="9" s="1"/>
  <c r="B144" i="9"/>
  <c r="C144" i="9" s="1"/>
  <c r="D144" i="9" s="1"/>
  <c r="B142" i="9"/>
  <c r="C142" i="9" s="1"/>
  <c r="D142" i="9" s="1"/>
  <c r="B140" i="9"/>
  <c r="C140" i="9" s="1"/>
  <c r="D140" i="9" s="1"/>
  <c r="B169" i="9"/>
  <c r="C169" i="9" s="1"/>
  <c r="D169" i="9" s="1"/>
  <c r="B167" i="9"/>
  <c r="C167" i="9" s="1"/>
  <c r="D167" i="9" s="1"/>
  <c r="B168" i="9"/>
  <c r="C168" i="9" s="1"/>
  <c r="D168" i="9" s="1"/>
  <c r="B170" i="9"/>
  <c r="C170" i="9" s="1"/>
  <c r="D170" i="9" s="1"/>
  <c r="B149" i="8"/>
  <c r="C149" i="8" s="1"/>
  <c r="D149" i="8" s="1"/>
  <c r="B138" i="8"/>
  <c r="C138" i="8" s="1"/>
  <c r="D138" i="8" s="1"/>
  <c r="B137" i="8"/>
  <c r="C137" i="8" s="1"/>
  <c r="D137" i="8" s="1"/>
  <c r="B123" i="8"/>
  <c r="C123" i="8" s="1"/>
  <c r="D123" i="8" s="1"/>
  <c r="B121" i="8"/>
  <c r="C121" i="8" s="1"/>
  <c r="D121" i="8" s="1"/>
  <c r="B158" i="8"/>
  <c r="C158" i="8" s="1"/>
  <c r="D158" i="8" s="1"/>
  <c r="B139" i="8"/>
  <c r="C139" i="8" s="1"/>
  <c r="D139" i="8" s="1"/>
  <c r="B135" i="8"/>
  <c r="C135" i="8" s="1"/>
  <c r="D135" i="8" s="1"/>
  <c r="B140" i="8"/>
  <c r="C140" i="8" s="1"/>
  <c r="D140" i="8" s="1"/>
  <c r="B136" i="8"/>
  <c r="C136" i="8" s="1"/>
  <c r="D136" i="8" s="1"/>
  <c r="B156" i="8"/>
  <c r="C156" i="8" s="1"/>
  <c r="D156" i="8" s="1"/>
  <c r="B157" i="8"/>
  <c r="C157" i="8" s="1"/>
  <c r="D157" i="8" s="1"/>
  <c r="B155" i="8"/>
  <c r="C155" i="8" s="1"/>
  <c r="D155" i="8" s="1"/>
  <c r="B122" i="8"/>
  <c r="C122" i="8" s="1"/>
  <c r="D122" i="8" s="1"/>
  <c r="B152" i="8"/>
  <c r="C152" i="8" s="1"/>
  <c r="D152" i="8" s="1"/>
  <c r="B153" i="8"/>
  <c r="C153" i="8" s="1"/>
  <c r="B132" i="8"/>
  <c r="C132" i="8" s="1"/>
  <c r="D132" i="8" s="1"/>
  <c r="B131" i="8"/>
  <c r="C131" i="8" s="1"/>
  <c r="D131" i="8" s="1"/>
  <c r="B130" i="8"/>
  <c r="C130" i="8" s="1"/>
  <c r="D130" i="8" s="1"/>
  <c r="B129" i="8"/>
  <c r="C129" i="8" s="1"/>
  <c r="D129" i="8" s="1"/>
  <c r="B128" i="8"/>
  <c r="C128" i="8" s="1"/>
  <c r="D128" i="8" s="1"/>
  <c r="B127" i="8"/>
  <c r="C127" i="8" s="1"/>
  <c r="D127" i="8" s="1"/>
  <c r="B126" i="7"/>
  <c r="C126" i="7" s="1"/>
  <c r="D126" i="7" s="1"/>
  <c r="B125" i="7"/>
  <c r="C125" i="7" s="1"/>
  <c r="D125" i="7" s="1"/>
  <c r="C123" i="5"/>
  <c r="B123" i="5"/>
  <c r="A123" i="5"/>
  <c r="C117" i="5"/>
  <c r="B117" i="5"/>
  <c r="A117" i="5"/>
  <c r="C111" i="5"/>
  <c r="B111" i="5"/>
  <c r="A111" i="5"/>
  <c r="G125" i="9" l="1"/>
  <c r="C125" i="9"/>
  <c r="F125" i="9"/>
  <c r="E125" i="9"/>
  <c r="D125" i="9"/>
  <c r="G121" i="9"/>
  <c r="C121" i="9"/>
  <c r="F121" i="9"/>
  <c r="E121" i="9"/>
  <c r="D121" i="9"/>
  <c r="G117" i="9"/>
  <c r="C117" i="9"/>
  <c r="E117" i="9"/>
  <c r="D117" i="9"/>
  <c r="F117" i="9"/>
  <c r="G113" i="9"/>
  <c r="C113" i="9"/>
  <c r="F113" i="9"/>
  <c r="D113" i="9"/>
  <c r="E113" i="9"/>
  <c r="G109" i="9"/>
  <c r="C109" i="9"/>
  <c r="F109" i="9"/>
  <c r="E109" i="9"/>
  <c r="D109" i="9"/>
  <c r="G105" i="9"/>
  <c r="C105" i="9"/>
  <c r="D105" i="9"/>
  <c r="F105" i="9"/>
  <c r="E105" i="9"/>
  <c r="G101" i="9"/>
  <c r="C101" i="9"/>
  <c r="F101" i="9"/>
  <c r="E101" i="9"/>
  <c r="D101" i="9"/>
  <c r="G97" i="9"/>
  <c r="C97" i="9"/>
  <c r="F97" i="9"/>
  <c r="E97" i="9"/>
  <c r="D97" i="9"/>
  <c r="G93" i="9"/>
  <c r="C93" i="9"/>
  <c r="F93" i="9"/>
  <c r="E93" i="9"/>
  <c r="D93" i="9"/>
  <c r="G89" i="9"/>
  <c r="C89" i="9"/>
  <c r="F89" i="9"/>
  <c r="D89" i="9"/>
  <c r="E89" i="9"/>
  <c r="G85" i="9"/>
  <c r="C85" i="9"/>
  <c r="E85" i="9"/>
  <c r="F85" i="9"/>
  <c r="D85" i="9"/>
  <c r="G81" i="9"/>
  <c r="C81" i="9"/>
  <c r="F81" i="9"/>
  <c r="E81" i="9"/>
  <c r="D81" i="9"/>
  <c r="G77" i="9"/>
  <c r="C77" i="9"/>
  <c r="F77" i="9"/>
  <c r="E77" i="9"/>
  <c r="D77" i="9"/>
  <c r="G73" i="9"/>
  <c r="C73" i="9"/>
  <c r="D73" i="9"/>
  <c r="F73" i="9"/>
  <c r="E73" i="9"/>
  <c r="G69" i="9"/>
  <c r="C69" i="9"/>
  <c r="E69" i="9"/>
  <c r="F69" i="9"/>
  <c r="D69" i="9"/>
  <c r="G65" i="9"/>
  <c r="C65" i="9"/>
  <c r="F65" i="9"/>
  <c r="E65" i="9"/>
  <c r="D65" i="9"/>
  <c r="G61" i="9"/>
  <c r="C61" i="9"/>
  <c r="F61" i="9"/>
  <c r="E61" i="9"/>
  <c r="D61" i="9"/>
  <c r="G65" i="7"/>
  <c r="C65" i="7"/>
  <c r="D65" i="7"/>
  <c r="F65" i="7"/>
  <c r="E65" i="7"/>
  <c r="G46" i="1"/>
  <c r="F46" i="1"/>
  <c r="H46" i="1"/>
  <c r="I46" i="1"/>
  <c r="E46" i="1"/>
  <c r="G70" i="1"/>
  <c r="F70" i="1"/>
  <c r="I70" i="1"/>
  <c r="E70" i="1"/>
  <c r="H70" i="1"/>
  <c r="G54" i="1"/>
  <c r="F54" i="1"/>
  <c r="H54" i="1"/>
  <c r="I54" i="1"/>
  <c r="E54" i="1"/>
  <c r="G50" i="1"/>
  <c r="F50" i="1"/>
  <c r="I50" i="1"/>
  <c r="E50" i="1"/>
  <c r="H50" i="1"/>
  <c r="G58" i="1"/>
  <c r="F58" i="1"/>
  <c r="H58" i="1"/>
  <c r="I58" i="1"/>
  <c r="E58" i="1"/>
  <c r="G42" i="1"/>
  <c r="F42" i="1"/>
  <c r="H42" i="1"/>
  <c r="I42" i="1"/>
  <c r="E42" i="1"/>
  <c r="G78" i="1"/>
  <c r="F78" i="1"/>
  <c r="I78" i="1"/>
  <c r="E78" i="1"/>
  <c r="H78" i="1"/>
  <c r="G74" i="1"/>
  <c r="F74" i="1"/>
  <c r="I74" i="1"/>
  <c r="E74" i="1"/>
  <c r="H74" i="1"/>
  <c r="G66" i="1"/>
  <c r="F66" i="1"/>
  <c r="I66" i="1"/>
  <c r="E66" i="1"/>
  <c r="H66" i="1"/>
  <c r="G62" i="1"/>
  <c r="F62" i="1"/>
  <c r="H62" i="1"/>
  <c r="I62" i="1"/>
  <c r="E62" i="1"/>
  <c r="I20" i="8"/>
  <c r="F20" i="8"/>
  <c r="H20" i="8"/>
  <c r="E20" i="8"/>
  <c r="F36" i="7"/>
  <c r="I36" i="7"/>
  <c r="E36" i="7"/>
  <c r="H36" i="7"/>
  <c r="F28" i="7"/>
  <c r="I28" i="7"/>
  <c r="E28" i="7"/>
  <c r="H28" i="7"/>
  <c r="F24" i="7"/>
  <c r="I24" i="7"/>
  <c r="E24" i="7"/>
  <c r="H24" i="7"/>
  <c r="F44" i="7"/>
  <c r="I44" i="7"/>
  <c r="E44" i="7"/>
  <c r="H44" i="7"/>
  <c r="F32" i="7"/>
  <c r="I32" i="7"/>
  <c r="E32" i="7"/>
  <c r="H32" i="7"/>
  <c r="F20" i="7"/>
  <c r="I20" i="7"/>
  <c r="E20" i="7"/>
  <c r="H20" i="7"/>
  <c r="F16" i="7"/>
  <c r="I16" i="7"/>
  <c r="E16" i="7"/>
  <c r="H16" i="7"/>
  <c r="F40" i="7"/>
  <c r="I40" i="7"/>
  <c r="E40" i="7"/>
  <c r="H40" i="7"/>
  <c r="F24" i="8"/>
  <c r="H24" i="8"/>
  <c r="I24" i="8"/>
  <c r="E24" i="8"/>
  <c r="F36" i="8"/>
  <c r="H36" i="8"/>
  <c r="I36" i="8"/>
  <c r="E36" i="8"/>
  <c r="F40" i="8"/>
  <c r="I40" i="8"/>
  <c r="E40" i="8"/>
  <c r="H40" i="8"/>
  <c r="F32" i="8"/>
  <c r="I32" i="8"/>
  <c r="E32" i="8"/>
  <c r="H32" i="8"/>
  <c r="F146" i="8"/>
  <c r="C116" i="8"/>
  <c r="C115" i="7"/>
  <c r="B117" i="7" s="1"/>
  <c r="F116" i="7"/>
  <c r="E116" i="7"/>
  <c r="D115" i="7"/>
  <c r="C116" i="7"/>
  <c r="C115" i="8"/>
  <c r="B117" i="8" s="1"/>
  <c r="F108" i="7"/>
  <c r="C108" i="7"/>
  <c r="D111" i="7"/>
  <c r="E112" i="7"/>
  <c r="C112" i="7"/>
  <c r="C111" i="7"/>
  <c r="B113" i="7" s="1"/>
  <c r="F112" i="7"/>
  <c r="C111" i="8"/>
  <c r="B113" i="8" s="1"/>
  <c r="D111" i="8"/>
  <c r="F116" i="8"/>
  <c r="D115" i="8"/>
  <c r="E116" i="8"/>
  <c r="D93" i="5"/>
  <c r="D85" i="5"/>
  <c r="C85" i="5"/>
  <c r="B87" i="5" s="1"/>
  <c r="E86" i="5"/>
  <c r="F94" i="5"/>
  <c r="C93" i="5"/>
  <c r="B95" i="5" s="1"/>
  <c r="C89" i="5"/>
  <c r="B91" i="5" s="1"/>
  <c r="D89" i="5"/>
  <c r="E90" i="5"/>
  <c r="C90" i="5"/>
  <c r="F62" i="5"/>
  <c r="C69" i="5"/>
  <c r="B71" i="5" s="1"/>
  <c r="C86" i="5"/>
  <c r="F70" i="5"/>
  <c r="C94" i="5"/>
  <c r="E94" i="5"/>
  <c r="E74" i="5"/>
  <c r="F86" i="5"/>
  <c r="F90" i="5"/>
  <c r="C61" i="5"/>
  <c r="B63" i="5" s="1"/>
  <c r="D103" i="7"/>
  <c r="D107" i="7"/>
  <c r="E108" i="7"/>
  <c r="F76" i="7"/>
  <c r="D75" i="7"/>
  <c r="B62" i="5"/>
  <c r="D99" i="8"/>
  <c r="C103" i="8"/>
  <c r="B105" i="8" s="1"/>
  <c r="C100" i="8"/>
  <c r="D81" i="5"/>
  <c r="C53" i="5"/>
  <c r="B55" i="5" s="1"/>
  <c r="F54" i="5"/>
  <c r="B78" i="5"/>
  <c r="C82" i="5"/>
  <c r="F78" i="5"/>
  <c r="E82" i="5"/>
  <c r="C81" i="5"/>
  <c r="B83" i="5" s="1"/>
  <c r="C77" i="5"/>
  <c r="B79" i="5" s="1"/>
  <c r="F82" i="5"/>
  <c r="B74" i="5"/>
  <c r="E58" i="5"/>
  <c r="E50" i="5"/>
  <c r="B70" i="5"/>
  <c r="B54" i="5"/>
  <c r="B58" i="5"/>
  <c r="B50" i="5"/>
  <c r="E66" i="5"/>
  <c r="B66" i="5"/>
  <c r="D103" i="8"/>
  <c r="F74" i="5"/>
  <c r="K66" i="5"/>
  <c r="G66" i="5"/>
  <c r="J66" i="5"/>
  <c r="I66" i="5"/>
  <c r="F66" i="5"/>
  <c r="K90" i="5"/>
  <c r="G90" i="5"/>
  <c r="J90" i="5"/>
  <c r="I90" i="5"/>
  <c r="F58" i="5"/>
  <c r="K82" i="5"/>
  <c r="G82" i="5"/>
  <c r="J82" i="5"/>
  <c r="I82" i="5"/>
  <c r="F50" i="5"/>
  <c r="C83" i="8"/>
  <c r="B85" i="8" s="1"/>
  <c r="E104" i="8"/>
  <c r="D61" i="5"/>
  <c r="K74" i="5"/>
  <c r="G74" i="5"/>
  <c r="J74" i="5"/>
  <c r="I74" i="5"/>
  <c r="D73" i="5"/>
  <c r="D53" i="5"/>
  <c r="D65" i="5"/>
  <c r="D77" i="5"/>
  <c r="K58" i="5"/>
  <c r="G58" i="5"/>
  <c r="J58" i="5"/>
  <c r="I58" i="5"/>
  <c r="D57" i="5"/>
  <c r="D69" i="5"/>
  <c r="K50" i="5"/>
  <c r="G50" i="5"/>
  <c r="J50" i="5"/>
  <c r="I50" i="5"/>
  <c r="D49" i="5"/>
  <c r="I94" i="5"/>
  <c r="K94" i="5"/>
  <c r="G94" i="5"/>
  <c r="J94" i="5"/>
  <c r="C62" i="5"/>
  <c r="I62" i="5"/>
  <c r="J62" i="5"/>
  <c r="K62" i="5"/>
  <c r="G62" i="5"/>
  <c r="C73" i="5"/>
  <c r="B75" i="5" s="1"/>
  <c r="I86" i="5"/>
  <c r="J86" i="5"/>
  <c r="K86" i="5"/>
  <c r="G86" i="5"/>
  <c r="C54" i="5"/>
  <c r="I54" i="5"/>
  <c r="J54" i="5"/>
  <c r="K54" i="5"/>
  <c r="G54" i="5"/>
  <c r="C65" i="5"/>
  <c r="B67" i="5" s="1"/>
  <c r="C78" i="5"/>
  <c r="I78" i="5"/>
  <c r="J78" i="5"/>
  <c r="K78" i="5"/>
  <c r="G78" i="5"/>
  <c r="C57" i="5"/>
  <c r="B59" i="5" s="1"/>
  <c r="C70" i="5"/>
  <c r="I70" i="5"/>
  <c r="J70" i="5"/>
  <c r="K70" i="5"/>
  <c r="G70" i="5"/>
  <c r="C49" i="5"/>
  <c r="B51" i="5" s="1"/>
  <c r="G51" i="5" s="1"/>
  <c r="C84" i="7"/>
  <c r="C88" i="7"/>
  <c r="C75" i="7"/>
  <c r="B77" i="7" s="1"/>
  <c r="F92" i="7"/>
  <c r="D87" i="7"/>
  <c r="F60" i="7"/>
  <c r="C80" i="7"/>
  <c r="F100" i="7"/>
  <c r="C107" i="7"/>
  <c r="B109" i="7" s="1"/>
  <c r="C87" i="7"/>
  <c r="B89" i="7" s="1"/>
  <c r="F88" i="7"/>
  <c r="E88" i="7"/>
  <c r="E76" i="7"/>
  <c r="C99" i="7"/>
  <c r="B101" i="7" s="1"/>
  <c r="C48" i="7"/>
  <c r="F48" i="7"/>
  <c r="F68" i="7"/>
  <c r="F64" i="7"/>
  <c r="F104" i="8"/>
  <c r="C107" i="8"/>
  <c r="B109" i="8" s="1"/>
  <c r="F112" i="8"/>
  <c r="F108" i="8"/>
  <c r="E108" i="8"/>
  <c r="C108" i="8"/>
  <c r="C104" i="8"/>
  <c r="D107" i="8"/>
  <c r="C76" i="8"/>
  <c r="C56" i="8"/>
  <c r="E56" i="8"/>
  <c r="C99" i="8"/>
  <c r="B101" i="8" s="1"/>
  <c r="E112" i="8"/>
  <c r="C112" i="8"/>
  <c r="D79" i="8"/>
  <c r="E80" i="8"/>
  <c r="B92" i="7"/>
  <c r="C103" i="7"/>
  <c r="B105" i="7" s="1"/>
  <c r="D79" i="7"/>
  <c r="E96" i="7"/>
  <c r="C96" i="7"/>
  <c r="F104" i="7"/>
  <c r="E84" i="7"/>
  <c r="D83" i="7"/>
  <c r="C79" i="7"/>
  <c r="B81" i="7" s="1"/>
  <c r="B48" i="7"/>
  <c r="D47" i="7"/>
  <c r="D99" i="7"/>
  <c r="E100" i="7"/>
  <c r="B64" i="7"/>
  <c r="D91" i="7"/>
  <c r="E92" i="7"/>
  <c r="C95" i="7"/>
  <c r="B97" i="7" s="1"/>
  <c r="E80" i="7"/>
  <c r="C76" i="7"/>
  <c r="C100" i="7"/>
  <c r="D63" i="7"/>
  <c r="C91" i="7"/>
  <c r="B93" i="7" s="1"/>
  <c r="F96" i="7"/>
  <c r="E104" i="7"/>
  <c r="C104" i="7"/>
  <c r="F84" i="7"/>
  <c r="C83" i="7"/>
  <c r="B85" i="7" s="1"/>
  <c r="B80" i="7"/>
  <c r="C55" i="7"/>
  <c r="B57" i="7" s="1"/>
  <c r="C64" i="7"/>
  <c r="E64" i="7"/>
  <c r="D95" i="7"/>
  <c r="B60" i="7"/>
  <c r="K104" i="7"/>
  <c r="G104" i="7"/>
  <c r="J104" i="7"/>
  <c r="I104" i="7"/>
  <c r="I56" i="7"/>
  <c r="G56" i="7"/>
  <c r="K56" i="7"/>
  <c r="J56" i="7"/>
  <c r="K76" i="7"/>
  <c r="G76" i="7"/>
  <c r="J76" i="7"/>
  <c r="I76" i="7"/>
  <c r="F72" i="7"/>
  <c r="C72" i="7"/>
  <c r="K68" i="7"/>
  <c r="G68" i="7"/>
  <c r="J68" i="7"/>
  <c r="I68" i="7"/>
  <c r="E52" i="7"/>
  <c r="K60" i="7"/>
  <c r="G60" i="7"/>
  <c r="J60" i="7"/>
  <c r="I60" i="7"/>
  <c r="E60" i="7"/>
  <c r="I80" i="7"/>
  <c r="K80" i="7"/>
  <c r="J80" i="7"/>
  <c r="G80" i="7"/>
  <c r="C71" i="7"/>
  <c r="B73" i="7" s="1"/>
  <c r="I48" i="7"/>
  <c r="K48" i="7"/>
  <c r="J48" i="7"/>
  <c r="G48" i="7"/>
  <c r="I64" i="7"/>
  <c r="G64" i="7"/>
  <c r="K64" i="7"/>
  <c r="J64" i="7"/>
  <c r="C51" i="7"/>
  <c r="B53" i="7" s="1"/>
  <c r="K96" i="7"/>
  <c r="G96" i="7"/>
  <c r="J96" i="7"/>
  <c r="I96" i="7"/>
  <c r="K112" i="7"/>
  <c r="G112" i="7"/>
  <c r="J112" i="7"/>
  <c r="I112" i="7"/>
  <c r="C56" i="7"/>
  <c r="F56" i="7"/>
  <c r="B72" i="7"/>
  <c r="I72" i="7"/>
  <c r="J72" i="7"/>
  <c r="G72" i="7"/>
  <c r="K72" i="7"/>
  <c r="C47" i="7"/>
  <c r="B49" i="7" s="1"/>
  <c r="B68" i="7"/>
  <c r="E68" i="7"/>
  <c r="D67" i="7"/>
  <c r="B52" i="7"/>
  <c r="D51" i="7"/>
  <c r="C59" i="7"/>
  <c r="B61" i="7" s="1"/>
  <c r="D59" i="7"/>
  <c r="K88" i="7"/>
  <c r="G88" i="7"/>
  <c r="J88" i="7"/>
  <c r="I88" i="7"/>
  <c r="I116" i="7"/>
  <c r="K116" i="7"/>
  <c r="G116" i="7"/>
  <c r="J116" i="7"/>
  <c r="K84" i="7"/>
  <c r="G84" i="7"/>
  <c r="I84" i="7"/>
  <c r="J84" i="7"/>
  <c r="D55" i="7"/>
  <c r="B56" i="7"/>
  <c r="I108" i="7"/>
  <c r="K108" i="7"/>
  <c r="G108" i="7"/>
  <c r="J108" i="7"/>
  <c r="D71" i="7"/>
  <c r="I100" i="7"/>
  <c r="K100" i="7"/>
  <c r="G100" i="7"/>
  <c r="J100" i="7"/>
  <c r="C67" i="7"/>
  <c r="B69" i="7" s="1"/>
  <c r="F52" i="7"/>
  <c r="K52" i="7"/>
  <c r="G52" i="7"/>
  <c r="I52" i="7"/>
  <c r="J52" i="7"/>
  <c r="I92" i="7"/>
  <c r="K92" i="7"/>
  <c r="G92" i="7"/>
  <c r="J92" i="7"/>
  <c r="F84" i="8"/>
  <c r="C84" i="8"/>
  <c r="C92" i="8"/>
  <c r="C91" i="8"/>
  <c r="B93" i="8" s="1"/>
  <c r="D83" i="8"/>
  <c r="F100" i="8"/>
  <c r="E100" i="8"/>
  <c r="D91" i="8"/>
  <c r="D51" i="8"/>
  <c r="B68" i="8"/>
  <c r="C79" i="8"/>
  <c r="B81" i="8" s="1"/>
  <c r="C59" i="8"/>
  <c r="B61" i="8" s="1"/>
  <c r="D63" i="8"/>
  <c r="C80" i="8"/>
  <c r="D67" i="8"/>
  <c r="C48" i="8"/>
  <c r="E48" i="8"/>
  <c r="B92" i="8"/>
  <c r="B56" i="8"/>
  <c r="B80" i="8"/>
  <c r="B96" i="8"/>
  <c r="J64" i="8"/>
  <c r="G64" i="8"/>
  <c r="K64" i="8"/>
  <c r="I64" i="8"/>
  <c r="B88" i="8"/>
  <c r="K96" i="8"/>
  <c r="G96" i="8"/>
  <c r="J96" i="8"/>
  <c r="I96" i="8"/>
  <c r="J48" i="8"/>
  <c r="K48" i="8"/>
  <c r="G48" i="8"/>
  <c r="I48" i="8"/>
  <c r="B52" i="8"/>
  <c r="C63" i="8"/>
  <c r="B65" i="8" s="1"/>
  <c r="K104" i="8"/>
  <c r="G104" i="8"/>
  <c r="J104" i="8"/>
  <c r="I104" i="8"/>
  <c r="E76" i="8"/>
  <c r="F76" i="8"/>
  <c r="C55" i="8"/>
  <c r="B57" i="8" s="1"/>
  <c r="C72" i="8"/>
  <c r="C71" i="8"/>
  <c r="B73" i="8" s="1"/>
  <c r="K88" i="8"/>
  <c r="G88" i="8"/>
  <c r="J88" i="8"/>
  <c r="I88" i="8"/>
  <c r="F88" i="8"/>
  <c r="C68" i="8"/>
  <c r="E68" i="8"/>
  <c r="K112" i="8"/>
  <c r="G112" i="8"/>
  <c r="J112" i="8"/>
  <c r="I112" i="8"/>
  <c r="F60" i="8"/>
  <c r="C60" i="8"/>
  <c r="F96" i="8"/>
  <c r="D47" i="8"/>
  <c r="C47" i="8"/>
  <c r="B49" i="8" s="1"/>
  <c r="E52" i="8"/>
  <c r="C51" i="8"/>
  <c r="B53" i="8" s="1"/>
  <c r="I52" i="8"/>
  <c r="G52" i="8"/>
  <c r="K52" i="8"/>
  <c r="J52" i="8"/>
  <c r="B64" i="8"/>
  <c r="C75" i="8"/>
  <c r="B77" i="8" s="1"/>
  <c r="G76" i="8"/>
  <c r="K76" i="8"/>
  <c r="I76" i="8"/>
  <c r="J76" i="8"/>
  <c r="J56" i="8"/>
  <c r="G56" i="8"/>
  <c r="K56" i="8"/>
  <c r="I56" i="8"/>
  <c r="J72" i="8"/>
  <c r="I72" i="8"/>
  <c r="G72" i="8"/>
  <c r="K72" i="8"/>
  <c r="B72" i="8"/>
  <c r="E88" i="8"/>
  <c r="D87" i="8"/>
  <c r="K68" i="8"/>
  <c r="J68" i="8"/>
  <c r="I68" i="8"/>
  <c r="G68" i="8"/>
  <c r="D59" i="8"/>
  <c r="J60" i="8"/>
  <c r="I60" i="8"/>
  <c r="G60" i="8"/>
  <c r="K60" i="8"/>
  <c r="E96" i="8"/>
  <c r="D95" i="8"/>
  <c r="B48" i="8"/>
  <c r="I116" i="8"/>
  <c r="K116" i="8"/>
  <c r="G116" i="8"/>
  <c r="J116" i="8"/>
  <c r="B84" i="8"/>
  <c r="I84" i="8"/>
  <c r="K84" i="8"/>
  <c r="J84" i="8"/>
  <c r="G84" i="8"/>
  <c r="F52" i="8"/>
  <c r="E64" i="8"/>
  <c r="C64" i="8"/>
  <c r="I108" i="8"/>
  <c r="G108" i="8"/>
  <c r="K108" i="8"/>
  <c r="J108" i="8"/>
  <c r="D75" i="8"/>
  <c r="D55" i="8"/>
  <c r="E72" i="8"/>
  <c r="D71" i="8"/>
  <c r="C87" i="8"/>
  <c r="B89" i="8" s="1"/>
  <c r="I100" i="8"/>
  <c r="K100" i="8"/>
  <c r="J100" i="8"/>
  <c r="G100" i="8"/>
  <c r="C67" i="8"/>
  <c r="B69" i="8" s="1"/>
  <c r="K80" i="8"/>
  <c r="G80" i="8"/>
  <c r="J80" i="8"/>
  <c r="I80" i="8"/>
  <c r="F92" i="8"/>
  <c r="I92" i="8"/>
  <c r="G92" i="8"/>
  <c r="K92" i="8"/>
  <c r="J92" i="8"/>
  <c r="B60" i="8"/>
  <c r="C95" i="8"/>
  <c r="B97" i="8" s="1"/>
  <c r="J110" i="5"/>
  <c r="I110" i="5"/>
  <c r="F121" i="5"/>
  <c r="G121" i="5"/>
  <c r="F107" i="5"/>
  <c r="F109" i="5"/>
  <c r="G107" i="5"/>
  <c r="E109" i="5"/>
  <c r="G109" i="5"/>
  <c r="J109" i="5"/>
  <c r="I109" i="5"/>
  <c r="E107" i="5"/>
  <c r="F108" i="5"/>
  <c r="G108" i="5"/>
  <c r="E108" i="5"/>
  <c r="H108" i="5"/>
  <c r="J107" i="5"/>
  <c r="I107" i="5"/>
  <c r="E121" i="5"/>
  <c r="E119" i="5"/>
  <c r="F119" i="5"/>
  <c r="G119" i="5"/>
  <c r="F122" i="5"/>
  <c r="H122" i="5"/>
  <c r="G122" i="5"/>
  <c r="E122" i="5"/>
  <c r="J121" i="5"/>
  <c r="I121" i="5"/>
  <c r="H120" i="5"/>
  <c r="G120" i="5"/>
  <c r="F120" i="5"/>
  <c r="E120" i="5"/>
  <c r="E125" i="5"/>
  <c r="J119" i="5"/>
  <c r="I119" i="5"/>
  <c r="H125" i="5"/>
  <c r="J125" i="5" s="1"/>
  <c r="G125" i="5"/>
  <c r="H113" i="5"/>
  <c r="F113" i="5"/>
  <c r="E113" i="5"/>
  <c r="G113" i="5"/>
  <c r="F114" i="5"/>
  <c r="H114" i="5"/>
  <c r="E114" i="5"/>
  <c r="G114" i="5"/>
  <c r="F116" i="5"/>
  <c r="E116" i="5"/>
  <c r="H116" i="5"/>
  <c r="G116" i="5"/>
  <c r="H115" i="5"/>
  <c r="F115" i="5"/>
  <c r="G115" i="5"/>
  <c r="E115" i="5"/>
  <c r="J100" i="5"/>
  <c r="I100" i="5"/>
  <c r="J102" i="5"/>
  <c r="I102" i="5"/>
  <c r="J104" i="5"/>
  <c r="I104" i="5"/>
  <c r="J103" i="5"/>
  <c r="I103" i="5"/>
  <c r="I99" i="5"/>
  <c r="J99" i="5"/>
  <c r="I101" i="5"/>
  <c r="J101" i="5"/>
  <c r="E145" i="7"/>
  <c r="E146" i="7"/>
  <c r="H145" i="7"/>
  <c r="I145" i="7" s="1"/>
  <c r="F145" i="7"/>
  <c r="F146" i="7"/>
  <c r="H146" i="7"/>
  <c r="J146" i="7" s="1"/>
  <c r="G147" i="7"/>
  <c r="H147" i="7"/>
  <c r="I147" i="7" s="1"/>
  <c r="E147" i="7"/>
  <c r="H144" i="7"/>
  <c r="I144" i="7" s="1"/>
  <c r="E144" i="7"/>
  <c r="F144" i="7"/>
  <c r="H153" i="7"/>
  <c r="G153" i="7"/>
  <c r="F153" i="7"/>
  <c r="E153" i="7"/>
  <c r="H152" i="7"/>
  <c r="F152" i="7"/>
  <c r="G152" i="7"/>
  <c r="E152" i="7"/>
  <c r="H150" i="7"/>
  <c r="E150" i="7"/>
  <c r="G150" i="7"/>
  <c r="F150" i="7"/>
  <c r="H151" i="7"/>
  <c r="G151" i="7"/>
  <c r="F151" i="7"/>
  <c r="E151" i="7"/>
  <c r="A156" i="7"/>
  <c r="F156" i="7" s="1"/>
  <c r="B156" i="7"/>
  <c r="C156" i="7" s="1"/>
  <c r="D156" i="7" s="1"/>
  <c r="H135" i="7"/>
  <c r="F135" i="7"/>
  <c r="E135" i="7"/>
  <c r="G135" i="7"/>
  <c r="F136" i="7"/>
  <c r="E136" i="7"/>
  <c r="H136" i="7"/>
  <c r="G136" i="7"/>
  <c r="F138" i="7"/>
  <c r="H138" i="7"/>
  <c r="G138" i="7"/>
  <c r="E138" i="7"/>
  <c r="H137" i="7"/>
  <c r="G137" i="7"/>
  <c r="F137" i="7"/>
  <c r="E137" i="7"/>
  <c r="G125" i="7"/>
  <c r="H125" i="7"/>
  <c r="G126" i="7"/>
  <c r="H126" i="7"/>
  <c r="E125" i="7"/>
  <c r="F125" i="7"/>
  <c r="E126" i="7"/>
  <c r="F126" i="7"/>
  <c r="F122" i="7"/>
  <c r="E122" i="7"/>
  <c r="G122" i="7"/>
  <c r="H122" i="7"/>
  <c r="H123" i="7"/>
  <c r="G123" i="7"/>
  <c r="E123" i="7"/>
  <c r="F123" i="7"/>
  <c r="H121" i="7"/>
  <c r="E121" i="7"/>
  <c r="G121" i="7"/>
  <c r="F121" i="7"/>
  <c r="F124" i="7"/>
  <c r="E124" i="7"/>
  <c r="G124" i="7"/>
  <c r="H124" i="7"/>
  <c r="H144" i="8"/>
  <c r="J144" i="8" s="1"/>
  <c r="H143" i="8"/>
  <c r="I143" i="8" s="1"/>
  <c r="F143" i="8"/>
  <c r="E146" i="8"/>
  <c r="G143" i="8"/>
  <c r="F144" i="8"/>
  <c r="G144" i="8"/>
  <c r="G146" i="8"/>
  <c r="F158" i="8"/>
  <c r="G158" i="8"/>
  <c r="E158" i="8"/>
  <c r="F124" i="8"/>
  <c r="G124" i="8"/>
  <c r="H124" i="8"/>
  <c r="E124" i="8"/>
  <c r="F167" i="8"/>
  <c r="E167" i="8"/>
  <c r="G167" i="8"/>
  <c r="H167" i="8"/>
  <c r="F152" i="8"/>
  <c r="E152" i="8"/>
  <c r="H152" i="8"/>
  <c r="G152" i="8"/>
  <c r="F149" i="8"/>
  <c r="E149" i="8"/>
  <c r="G149" i="8"/>
  <c r="H149" i="8"/>
  <c r="H139" i="8"/>
  <c r="G139" i="8"/>
  <c r="E139" i="8"/>
  <c r="F139" i="8"/>
  <c r="H135" i="8"/>
  <c r="G135" i="8"/>
  <c r="F135" i="8"/>
  <c r="E135" i="8"/>
  <c r="F138" i="8"/>
  <c r="E138" i="8"/>
  <c r="G138" i="8"/>
  <c r="H138" i="8"/>
  <c r="H137" i="8"/>
  <c r="G137" i="8"/>
  <c r="F137" i="8"/>
  <c r="E137" i="8"/>
  <c r="F136" i="8"/>
  <c r="E136" i="8"/>
  <c r="G136" i="8"/>
  <c r="H136" i="8"/>
  <c r="F140" i="8"/>
  <c r="E140" i="8"/>
  <c r="H140" i="8"/>
  <c r="G140" i="8"/>
  <c r="F132" i="8"/>
  <c r="E132" i="8"/>
  <c r="H132" i="8"/>
  <c r="G132" i="8"/>
  <c r="F130" i="8"/>
  <c r="E130" i="8"/>
  <c r="H130" i="8"/>
  <c r="G130" i="8"/>
  <c r="H127" i="8"/>
  <c r="G127" i="8"/>
  <c r="F127" i="8"/>
  <c r="E127" i="8"/>
  <c r="F128" i="8"/>
  <c r="E128" i="8"/>
  <c r="H128" i="8"/>
  <c r="G128" i="8"/>
  <c r="H129" i="8"/>
  <c r="G129" i="8"/>
  <c r="F129" i="8"/>
  <c r="E129" i="8"/>
  <c r="H131" i="8"/>
  <c r="G131" i="8"/>
  <c r="F131" i="8"/>
  <c r="E131" i="8"/>
  <c r="J158" i="8"/>
  <c r="I158" i="8"/>
  <c r="F156" i="8"/>
  <c r="E156" i="8"/>
  <c r="H156" i="8"/>
  <c r="G156" i="8"/>
  <c r="H157" i="8"/>
  <c r="E157" i="8"/>
  <c r="G157" i="8"/>
  <c r="F157" i="8"/>
  <c r="H155" i="8"/>
  <c r="E155" i="8"/>
  <c r="G155" i="8"/>
  <c r="F155" i="8"/>
  <c r="J146" i="8"/>
  <c r="I146" i="8"/>
  <c r="I145" i="8"/>
  <c r="J145" i="8"/>
  <c r="F122" i="8"/>
  <c r="G122" i="8"/>
  <c r="E122" i="8"/>
  <c r="H122" i="8"/>
  <c r="H123" i="8"/>
  <c r="E123" i="8"/>
  <c r="G123" i="8"/>
  <c r="F123" i="8"/>
  <c r="H121" i="8"/>
  <c r="E121" i="8"/>
  <c r="G121" i="8"/>
  <c r="F121" i="8"/>
  <c r="J170" i="9"/>
  <c r="I134" i="9"/>
  <c r="J134" i="9"/>
  <c r="I130" i="9"/>
  <c r="J130" i="9"/>
  <c r="I135" i="9"/>
  <c r="J135" i="9"/>
  <c r="G168" i="9"/>
  <c r="H168" i="9"/>
  <c r="I168" i="9" s="1"/>
  <c r="F168" i="9"/>
  <c r="E168" i="9"/>
  <c r="F169" i="9"/>
  <c r="E169" i="9"/>
  <c r="G169" i="9"/>
  <c r="H169" i="9"/>
  <c r="I169" i="9" s="1"/>
  <c r="H167" i="9"/>
  <c r="I167" i="9" s="1"/>
  <c r="E167" i="9"/>
  <c r="G167" i="9"/>
  <c r="F167" i="9"/>
  <c r="E164" i="9"/>
  <c r="H164" i="9"/>
  <c r="I164" i="9" s="1"/>
  <c r="F164" i="9"/>
  <c r="G164" i="9"/>
  <c r="F163" i="9"/>
  <c r="E163" i="9"/>
  <c r="H163" i="9"/>
  <c r="I163" i="9" s="1"/>
  <c r="G163" i="9"/>
  <c r="H161" i="9"/>
  <c r="I161" i="9" s="1"/>
  <c r="G161" i="9"/>
  <c r="F161" i="9"/>
  <c r="E161" i="9"/>
  <c r="G162" i="9"/>
  <c r="F162" i="9"/>
  <c r="E162" i="9"/>
  <c r="H162" i="9"/>
  <c r="I162" i="9" s="1"/>
  <c r="E158" i="9"/>
  <c r="H158" i="9"/>
  <c r="I158" i="9" s="1"/>
  <c r="G158" i="9"/>
  <c r="F158" i="9"/>
  <c r="F157" i="9"/>
  <c r="E157" i="9"/>
  <c r="H157" i="9"/>
  <c r="I157" i="9" s="1"/>
  <c r="G157" i="9"/>
  <c r="H155" i="9"/>
  <c r="I155" i="9" s="1"/>
  <c r="G155" i="9"/>
  <c r="F155" i="9"/>
  <c r="E155" i="9"/>
  <c r="G156" i="9"/>
  <c r="F156" i="9"/>
  <c r="E156" i="9"/>
  <c r="H156" i="9"/>
  <c r="I156" i="9" s="1"/>
  <c r="H149" i="9"/>
  <c r="I149" i="9" s="1"/>
  <c r="G149" i="9"/>
  <c r="F149" i="9"/>
  <c r="E149" i="9"/>
  <c r="E148" i="9"/>
  <c r="H148" i="9"/>
  <c r="I148" i="9" s="1"/>
  <c r="G148" i="9"/>
  <c r="F148" i="9"/>
  <c r="E152" i="9"/>
  <c r="H152" i="9"/>
  <c r="I152" i="9" s="1"/>
  <c r="G152" i="9"/>
  <c r="F152" i="9"/>
  <c r="F147" i="9"/>
  <c r="E147" i="9"/>
  <c r="H147" i="9"/>
  <c r="I147" i="9" s="1"/>
  <c r="G147" i="9"/>
  <c r="F151" i="9"/>
  <c r="E151" i="9"/>
  <c r="H151" i="9"/>
  <c r="I151" i="9" s="1"/>
  <c r="G151" i="9"/>
  <c r="G150" i="9"/>
  <c r="F150" i="9"/>
  <c r="E150" i="9"/>
  <c r="H150" i="9"/>
  <c r="I150" i="9" s="1"/>
  <c r="E144" i="9"/>
  <c r="H144" i="9"/>
  <c r="F144" i="9"/>
  <c r="G144" i="9"/>
  <c r="F139" i="9"/>
  <c r="G139" i="9"/>
  <c r="E139" i="9"/>
  <c r="H139" i="9"/>
  <c r="F143" i="9"/>
  <c r="G143" i="9"/>
  <c r="E143" i="9"/>
  <c r="H143" i="9"/>
  <c r="G142" i="9"/>
  <c r="F142" i="9"/>
  <c r="E142" i="9"/>
  <c r="H142" i="9"/>
  <c r="E140" i="9"/>
  <c r="F140" i="9"/>
  <c r="H140" i="9"/>
  <c r="G140" i="9"/>
  <c r="H141" i="9"/>
  <c r="E141" i="9"/>
  <c r="G141" i="9"/>
  <c r="F141" i="9"/>
  <c r="G136" i="9"/>
  <c r="H136" i="9"/>
  <c r="G133" i="9"/>
  <c r="H133" i="9"/>
  <c r="G132" i="9"/>
  <c r="H132" i="9"/>
  <c r="G131" i="9"/>
  <c r="H131" i="9"/>
  <c r="G129" i="9"/>
  <c r="H129" i="9"/>
  <c r="F135" i="9"/>
  <c r="G135" i="9"/>
  <c r="F134" i="9"/>
  <c r="G134" i="9"/>
  <c r="G130" i="9"/>
  <c r="F129" i="9"/>
  <c r="F131" i="9"/>
  <c r="F132" i="9"/>
  <c r="E136" i="9"/>
  <c r="F136" i="9"/>
  <c r="E135" i="9"/>
  <c r="E134" i="9"/>
  <c r="E133" i="9"/>
  <c r="F130" i="9"/>
  <c r="F133" i="9"/>
  <c r="E131" i="9"/>
  <c r="E130" i="9"/>
  <c r="E132" i="9"/>
  <c r="E129" i="9"/>
  <c r="C129" i="9"/>
  <c r="D129" i="9" s="1"/>
  <c r="B162" i="8"/>
  <c r="C162" i="8" s="1"/>
  <c r="D162" i="8" s="1"/>
  <c r="B161" i="8"/>
  <c r="C161" i="8" s="1"/>
  <c r="D161" i="8" s="1"/>
  <c r="B164" i="8"/>
  <c r="C164" i="8" s="1"/>
  <c r="D164" i="8" s="1"/>
  <c r="B163" i="8"/>
  <c r="C163" i="8" s="1"/>
  <c r="D163" i="8" s="1"/>
  <c r="G117" i="8" l="1"/>
  <c r="C117" i="8"/>
  <c r="F117" i="8"/>
  <c r="E117" i="8"/>
  <c r="D117" i="8"/>
  <c r="G113" i="8"/>
  <c r="C113" i="8"/>
  <c r="F113" i="8"/>
  <c r="E113" i="8"/>
  <c r="D113" i="8"/>
  <c r="G109" i="8"/>
  <c r="C109" i="8"/>
  <c r="F109" i="8"/>
  <c r="E109" i="8"/>
  <c r="D109" i="8"/>
  <c r="G105" i="8"/>
  <c r="C105" i="8"/>
  <c r="E105" i="8"/>
  <c r="F105" i="8"/>
  <c r="D105" i="8"/>
  <c r="G101" i="8"/>
  <c r="C101" i="8"/>
  <c r="F101" i="8"/>
  <c r="E101" i="8"/>
  <c r="D101" i="8"/>
  <c r="G97" i="8"/>
  <c r="C97" i="8"/>
  <c r="E97" i="8"/>
  <c r="F97" i="8"/>
  <c r="D97" i="8"/>
  <c r="G93" i="8"/>
  <c r="C93" i="8"/>
  <c r="F93" i="8"/>
  <c r="E93" i="8"/>
  <c r="D93" i="8"/>
  <c r="G89" i="8"/>
  <c r="C89" i="8"/>
  <c r="E89" i="8"/>
  <c r="F89" i="8"/>
  <c r="D89" i="8"/>
  <c r="G85" i="8"/>
  <c r="C85" i="8"/>
  <c r="E85" i="8"/>
  <c r="D85" i="8"/>
  <c r="F85" i="8"/>
  <c r="G81" i="8"/>
  <c r="C81" i="8"/>
  <c r="E81" i="8"/>
  <c r="F81" i="8"/>
  <c r="D81" i="8"/>
  <c r="G77" i="8"/>
  <c r="C77" i="8"/>
  <c r="F77" i="8"/>
  <c r="E77" i="8"/>
  <c r="D77" i="8"/>
  <c r="G69" i="8"/>
  <c r="C69" i="8"/>
  <c r="F69" i="8"/>
  <c r="E69" i="8"/>
  <c r="D69" i="8"/>
  <c r="G65" i="8"/>
  <c r="C65" i="8"/>
  <c r="E65" i="8"/>
  <c r="F65" i="8"/>
  <c r="D65" i="8"/>
  <c r="G61" i="8"/>
  <c r="C61" i="8"/>
  <c r="F61" i="8"/>
  <c r="E61" i="8"/>
  <c r="D61" i="8"/>
  <c r="G57" i="8"/>
  <c r="C57" i="8"/>
  <c r="D57" i="8"/>
  <c r="F57" i="8"/>
  <c r="E57" i="8"/>
  <c r="G49" i="8"/>
  <c r="C49" i="8"/>
  <c r="F49" i="8"/>
  <c r="E49" i="8"/>
  <c r="D49" i="8"/>
  <c r="G117" i="7"/>
  <c r="C117" i="7"/>
  <c r="F117" i="7"/>
  <c r="E117" i="7"/>
  <c r="D117" i="7"/>
  <c r="G113" i="7"/>
  <c r="C113" i="7"/>
  <c r="F113" i="7"/>
  <c r="E113" i="7"/>
  <c r="D113" i="7"/>
  <c r="G109" i="7"/>
  <c r="C109" i="7"/>
  <c r="F109" i="7"/>
  <c r="E109" i="7"/>
  <c r="D109" i="7"/>
  <c r="G105" i="7"/>
  <c r="C105" i="7"/>
  <c r="E105" i="7"/>
  <c r="F105" i="7"/>
  <c r="D105" i="7"/>
  <c r="G101" i="7"/>
  <c r="C101" i="7"/>
  <c r="F101" i="7"/>
  <c r="D101" i="7"/>
  <c r="E101" i="7"/>
  <c r="G97" i="7"/>
  <c r="C97" i="7"/>
  <c r="F97" i="7"/>
  <c r="D97" i="7"/>
  <c r="E97" i="7"/>
  <c r="G93" i="7"/>
  <c r="C93" i="7"/>
  <c r="F93" i="7"/>
  <c r="E93" i="7"/>
  <c r="D93" i="7"/>
  <c r="G89" i="7"/>
  <c r="C89" i="7"/>
  <c r="F89" i="7"/>
  <c r="E89" i="7"/>
  <c r="D89" i="7"/>
  <c r="G85" i="7"/>
  <c r="C85" i="7"/>
  <c r="E85" i="7"/>
  <c r="F85" i="7"/>
  <c r="D85" i="7"/>
  <c r="G81" i="7"/>
  <c r="C81" i="7"/>
  <c r="D81" i="7"/>
  <c r="F81" i="7"/>
  <c r="E81" i="7"/>
  <c r="G77" i="7"/>
  <c r="C77" i="7"/>
  <c r="F77" i="7"/>
  <c r="E77" i="7"/>
  <c r="D77" i="7"/>
  <c r="G73" i="7"/>
  <c r="C73" i="7"/>
  <c r="D73" i="7"/>
  <c r="F73" i="7"/>
  <c r="E73" i="7"/>
  <c r="G69" i="7"/>
  <c r="C69" i="7"/>
  <c r="D69" i="7"/>
  <c r="F69" i="7"/>
  <c r="E69" i="7"/>
  <c r="G61" i="7"/>
  <c r="C61" i="7"/>
  <c r="F61" i="7"/>
  <c r="E61" i="7"/>
  <c r="D61" i="7"/>
  <c r="G57" i="7"/>
  <c r="C57" i="7"/>
  <c r="F57" i="7"/>
  <c r="E57" i="7"/>
  <c r="D57" i="7"/>
  <c r="E53" i="7"/>
  <c r="D53" i="7"/>
  <c r="G53" i="7"/>
  <c r="C53" i="7"/>
  <c r="F53" i="7"/>
  <c r="G49" i="7"/>
  <c r="C49" i="7"/>
  <c r="F49" i="7"/>
  <c r="E49" i="7"/>
  <c r="D49" i="7"/>
  <c r="G95" i="5"/>
  <c r="C95" i="5"/>
  <c r="F95" i="5"/>
  <c r="E95" i="5"/>
  <c r="D95" i="5"/>
  <c r="G91" i="5"/>
  <c r="C91" i="5"/>
  <c r="F91" i="5"/>
  <c r="E91" i="5"/>
  <c r="D91" i="5"/>
  <c r="G87" i="5"/>
  <c r="C87" i="5"/>
  <c r="F87" i="5"/>
  <c r="E87" i="5"/>
  <c r="D87" i="5"/>
  <c r="G83" i="5"/>
  <c r="C83" i="5"/>
  <c r="E83" i="5"/>
  <c r="F83" i="5"/>
  <c r="D83" i="5"/>
  <c r="G79" i="5"/>
  <c r="C79" i="5"/>
  <c r="F79" i="5"/>
  <c r="D79" i="5"/>
  <c r="E79" i="5"/>
  <c r="G75" i="5"/>
  <c r="C75" i="5"/>
  <c r="F75" i="5"/>
  <c r="E75" i="5"/>
  <c r="D75" i="5"/>
  <c r="G71" i="5"/>
  <c r="C71" i="5"/>
  <c r="F71" i="5"/>
  <c r="E71" i="5"/>
  <c r="D71" i="5"/>
  <c r="G67" i="5"/>
  <c r="C67" i="5"/>
  <c r="F67" i="5"/>
  <c r="E67" i="5"/>
  <c r="D67" i="5"/>
  <c r="G63" i="5"/>
  <c r="C63" i="5"/>
  <c r="F63" i="5"/>
  <c r="E63" i="5"/>
  <c r="D63" i="5"/>
  <c r="G59" i="5"/>
  <c r="C59" i="5"/>
  <c r="F59" i="5"/>
  <c r="E59" i="5"/>
  <c r="D59" i="5"/>
  <c r="G55" i="5"/>
  <c r="C55" i="5"/>
  <c r="F55" i="5"/>
  <c r="D55" i="5"/>
  <c r="E55" i="5"/>
  <c r="E51" i="5"/>
  <c r="F51" i="5"/>
  <c r="C51" i="5"/>
  <c r="D51" i="5"/>
  <c r="J108" i="5"/>
  <c r="I108" i="5"/>
  <c r="J122" i="5"/>
  <c r="I122" i="5"/>
  <c r="J120" i="5"/>
  <c r="I120" i="5"/>
  <c r="I125" i="5"/>
  <c r="J114" i="5"/>
  <c r="I114" i="5"/>
  <c r="J116" i="5"/>
  <c r="I116" i="5"/>
  <c r="J115" i="5"/>
  <c r="I115" i="5"/>
  <c r="J113" i="5"/>
  <c r="I113" i="5"/>
  <c r="J145" i="7"/>
  <c r="I146" i="7"/>
  <c r="J147" i="7"/>
  <c r="E156" i="7"/>
  <c r="J144" i="7"/>
  <c r="H156" i="7"/>
  <c r="J156" i="7" s="1"/>
  <c r="G156" i="7"/>
  <c r="J151" i="7"/>
  <c r="I151" i="7"/>
  <c r="J150" i="7"/>
  <c r="I150" i="7"/>
  <c r="I152" i="7"/>
  <c r="J152" i="7"/>
  <c r="J153" i="7"/>
  <c r="I153" i="7"/>
  <c r="J136" i="7"/>
  <c r="I136" i="7"/>
  <c r="J138" i="7"/>
  <c r="I138" i="7"/>
  <c r="J137" i="7"/>
  <c r="I137" i="7"/>
  <c r="J135" i="7"/>
  <c r="I135" i="7"/>
  <c r="J126" i="7"/>
  <c r="I126" i="7"/>
  <c r="J125" i="7"/>
  <c r="I125" i="7"/>
  <c r="J124" i="7"/>
  <c r="I124" i="7"/>
  <c r="J122" i="7"/>
  <c r="I122" i="7"/>
  <c r="I121" i="7"/>
  <c r="J121" i="7"/>
  <c r="I123" i="7"/>
  <c r="J123" i="7"/>
  <c r="I144" i="8"/>
  <c r="J143" i="8"/>
  <c r="J124" i="8"/>
  <c r="I124" i="8"/>
  <c r="J167" i="8"/>
  <c r="I167" i="8"/>
  <c r="J152" i="8"/>
  <c r="I152" i="8"/>
  <c r="J149" i="8"/>
  <c r="I149" i="8"/>
  <c r="J138" i="8"/>
  <c r="I138" i="8"/>
  <c r="J140" i="8"/>
  <c r="I140" i="8"/>
  <c r="J136" i="8"/>
  <c r="I136" i="8"/>
  <c r="J137" i="8"/>
  <c r="I137" i="8"/>
  <c r="I135" i="8"/>
  <c r="J135" i="8"/>
  <c r="I139" i="8"/>
  <c r="J139" i="8"/>
  <c r="J128" i="8"/>
  <c r="I128" i="8"/>
  <c r="J130" i="8"/>
  <c r="I130" i="8"/>
  <c r="J132" i="8"/>
  <c r="I132" i="8"/>
  <c r="J131" i="8"/>
  <c r="I131" i="8"/>
  <c r="J129" i="8"/>
  <c r="I129" i="8"/>
  <c r="J127" i="8"/>
  <c r="I127" i="8"/>
  <c r="H161" i="8"/>
  <c r="G161" i="8"/>
  <c r="F161" i="8"/>
  <c r="E161" i="8"/>
  <c r="F162" i="8"/>
  <c r="E162" i="8"/>
  <c r="H162" i="8"/>
  <c r="G162" i="8"/>
  <c r="H163" i="8"/>
  <c r="G163" i="8"/>
  <c r="E163" i="8"/>
  <c r="F163" i="8"/>
  <c r="F164" i="8"/>
  <c r="E164" i="8"/>
  <c r="H164" i="8"/>
  <c r="G164" i="8"/>
  <c r="I157" i="8"/>
  <c r="J157" i="8"/>
  <c r="I155" i="8"/>
  <c r="J155" i="8"/>
  <c r="J156" i="8"/>
  <c r="I156" i="8"/>
  <c r="I121" i="8"/>
  <c r="J121" i="8"/>
  <c r="J122" i="8"/>
  <c r="I122" i="8"/>
  <c r="I123" i="8"/>
  <c r="J123" i="8"/>
  <c r="J142" i="9"/>
  <c r="I142" i="9"/>
  <c r="J139" i="9"/>
  <c r="I139" i="9"/>
  <c r="J140" i="9"/>
  <c r="I140" i="9"/>
  <c r="J143" i="9"/>
  <c r="I143" i="9"/>
  <c r="J144" i="9"/>
  <c r="I144" i="9"/>
  <c r="J141" i="9"/>
  <c r="I141" i="9"/>
  <c r="J169" i="9"/>
  <c r="J168" i="9"/>
  <c r="J167" i="9"/>
  <c r="J164" i="9"/>
  <c r="J161" i="9"/>
  <c r="J162" i="9"/>
  <c r="J163" i="9"/>
  <c r="J158" i="9"/>
  <c r="J155" i="9"/>
  <c r="J156" i="9"/>
  <c r="J157" i="9"/>
  <c r="J152" i="9"/>
  <c r="J149" i="9"/>
  <c r="J148" i="9"/>
  <c r="J150" i="9"/>
  <c r="J151" i="9"/>
  <c r="J147" i="9"/>
  <c r="I136" i="9"/>
  <c r="J136" i="9"/>
  <c r="I131" i="9"/>
  <c r="J131" i="9"/>
  <c r="I133" i="9"/>
  <c r="J133" i="9"/>
  <c r="I132" i="9"/>
  <c r="J132" i="9"/>
  <c r="I129" i="9"/>
  <c r="J129" i="9"/>
  <c r="I156" i="7" l="1"/>
  <c r="J164" i="8"/>
  <c r="I164" i="8"/>
  <c r="J162" i="8"/>
  <c r="I162" i="8"/>
  <c r="I163" i="8"/>
  <c r="J163" i="8"/>
  <c r="I161" i="8"/>
  <c r="J161" i="8"/>
</calcChain>
</file>

<file path=xl/sharedStrings.xml><?xml version="1.0" encoding="utf-8"?>
<sst xmlns="http://schemas.openxmlformats.org/spreadsheetml/2006/main" count="10250" uniqueCount="8292">
  <si>
    <t>Material</t>
  </si>
  <si>
    <t>iron</t>
  </si>
  <si>
    <t>wood</t>
  </si>
  <si>
    <t>gold</t>
  </si>
  <si>
    <t>electrum</t>
  </si>
  <si>
    <t>silver</t>
  </si>
  <si>
    <t>copper</t>
  </si>
  <si>
    <t>brass</t>
  </si>
  <si>
    <t>bronze</t>
  </si>
  <si>
    <t>mithril</t>
  </si>
  <si>
    <t>platinum</t>
  </si>
  <si>
    <t>Type</t>
  </si>
  <si>
    <t>brooch</t>
  </si>
  <si>
    <t>buckle</t>
  </si>
  <si>
    <t>pin</t>
  </si>
  <si>
    <t>button</t>
  </si>
  <si>
    <t>Clothing</t>
  </si>
  <si>
    <t>headband</t>
  </si>
  <si>
    <t>barrette</t>
  </si>
  <si>
    <t>Shape</t>
  </si>
  <si>
    <t>Color</t>
  </si>
  <si>
    <t>violet</t>
  </si>
  <si>
    <t>pink</t>
  </si>
  <si>
    <t>brown</t>
  </si>
  <si>
    <t>gray</t>
  </si>
  <si>
    <t>white</t>
  </si>
  <si>
    <t>black</t>
  </si>
  <si>
    <t>Pattern</t>
  </si>
  <si>
    <t>speckled</t>
  </si>
  <si>
    <t>gradated</t>
  </si>
  <si>
    <t>iridescent</t>
  </si>
  <si>
    <t>locket</t>
  </si>
  <si>
    <t>Design</t>
  </si>
  <si>
    <t>orange</t>
  </si>
  <si>
    <t>Secondary Type</t>
  </si>
  <si>
    <t>Primary Type</t>
  </si>
  <si>
    <t>red</t>
  </si>
  <si>
    <t>blue</t>
  </si>
  <si>
    <t>green</t>
  </si>
  <si>
    <t>yellow</t>
  </si>
  <si>
    <t>pleochroic</t>
  </si>
  <si>
    <t>striped</t>
  </si>
  <si>
    <t>spotted</t>
  </si>
  <si>
    <t>blotched</t>
  </si>
  <si>
    <t>ringed</t>
  </si>
  <si>
    <t>clip</t>
  </si>
  <si>
    <t>side comb</t>
  </si>
  <si>
    <t>bobby pin</t>
  </si>
  <si>
    <t>hair bead</t>
  </si>
  <si>
    <t>hair pin</t>
  </si>
  <si>
    <t>head-chain</t>
  </si>
  <si>
    <t>tiara</t>
  </si>
  <si>
    <t>pendant</t>
  </si>
  <si>
    <t>bone</t>
  </si>
  <si>
    <t>stone</t>
  </si>
  <si>
    <t>aluminum</t>
  </si>
  <si>
    <t xml:space="preserve">mage stone </t>
  </si>
  <si>
    <t>orichalcum</t>
  </si>
  <si>
    <t>plant</t>
  </si>
  <si>
    <t>glass</t>
  </si>
  <si>
    <t>clay</t>
  </si>
  <si>
    <t>Carat</t>
  </si>
  <si>
    <t>jade</t>
  </si>
  <si>
    <t>abstract</t>
  </si>
  <si>
    <t>cufflink</t>
  </si>
  <si>
    <t>Red Gemstones</t>
  </si>
  <si>
    <t>Ruby</t>
  </si>
  <si>
    <t>Andesine Labradorite</t>
  </si>
  <si>
    <t>Pyrope Garnet</t>
  </si>
  <si>
    <t>Strawberry Quartz</t>
  </si>
  <si>
    <t>Almandine Garnet</t>
  </si>
  <si>
    <t>Rhodolite Garnet</t>
  </si>
  <si>
    <t>Star Garnet</t>
  </si>
  <si>
    <t>Hessonite Garnet</t>
  </si>
  <si>
    <t>Malaya Garnet</t>
  </si>
  <si>
    <t>Fire Opal</t>
  </si>
  <si>
    <t>Imperial Topaz</t>
  </si>
  <si>
    <t>Rubellite Tourmaline</t>
  </si>
  <si>
    <t>Sard</t>
  </si>
  <si>
    <t>Sardonyx</t>
  </si>
  <si>
    <t>Cinnabar</t>
  </si>
  <si>
    <t>Pezzottaite</t>
  </si>
  <si>
    <t>Pink Gemstones</t>
  </si>
  <si>
    <t>Padparadscha Sapphire</t>
  </si>
  <si>
    <t>Rose Quartz</t>
  </si>
  <si>
    <t>Blue Gemstones</t>
  </si>
  <si>
    <t>Agate</t>
  </si>
  <si>
    <t>Aquamarine</t>
  </si>
  <si>
    <t>Apatite</t>
  </si>
  <si>
    <t>Azurite</t>
  </si>
  <si>
    <t>Benitoite</t>
  </si>
  <si>
    <t>Chalcedony</t>
  </si>
  <si>
    <t>Chrysocolla</t>
  </si>
  <si>
    <t>Diamond</t>
  </si>
  <si>
    <t>Dumortierite Quartz</t>
  </si>
  <si>
    <t>Fluorite</t>
  </si>
  <si>
    <t>Hawk's Eye</t>
  </si>
  <si>
    <t>Hemimorphite</t>
  </si>
  <si>
    <t>Iolite</t>
  </si>
  <si>
    <t>Kyanite</t>
  </si>
  <si>
    <t>Labradorite</t>
  </si>
  <si>
    <t>Lapis Lazuli</t>
  </si>
  <si>
    <t>Larimar</t>
  </si>
  <si>
    <t>Moonstone</t>
  </si>
  <si>
    <t>Sapphire</t>
  </si>
  <si>
    <t>Smithsonite</t>
  </si>
  <si>
    <t>Sodalite</t>
  </si>
  <si>
    <t>Spinel</t>
  </si>
  <si>
    <t>Tanzanite</t>
  </si>
  <si>
    <t>Topaz</t>
  </si>
  <si>
    <t>Tourmaline</t>
  </si>
  <si>
    <t>Turquoise</t>
  </si>
  <si>
    <t>Zircon</t>
  </si>
  <si>
    <t>Coral</t>
  </si>
  <si>
    <t>Kunzite</t>
  </si>
  <si>
    <t>Morganite</t>
  </si>
  <si>
    <t>Opal</t>
  </si>
  <si>
    <t>Pearl</t>
  </si>
  <si>
    <t>Rhodochrosite</t>
  </si>
  <si>
    <t>Rhodolite</t>
  </si>
  <si>
    <t>Carnelian</t>
  </si>
  <si>
    <t>Tiger's Eye</t>
  </si>
  <si>
    <t>Jasper</t>
  </si>
  <si>
    <t>Green Gemstones</t>
  </si>
  <si>
    <t>Actinolite</t>
  </si>
  <si>
    <t>Alexandrite</t>
  </si>
  <si>
    <t>Amazonite</t>
  </si>
  <si>
    <t>Aventurine</t>
  </si>
  <si>
    <t>Bloodstone</t>
  </si>
  <si>
    <t>Chrome Tourmaline</t>
  </si>
  <si>
    <t>Chrome Disopside</t>
  </si>
  <si>
    <t>Chrysoberyl</t>
  </si>
  <si>
    <t>Cat's Eye</t>
  </si>
  <si>
    <t>Chrysoprase</t>
  </si>
  <si>
    <t>Emerald</t>
  </si>
  <si>
    <t>Garnet</t>
  </si>
  <si>
    <t>Gaspeite</t>
  </si>
  <si>
    <t>Ghiddenite</t>
  </si>
  <si>
    <t>Idocrase</t>
  </si>
  <si>
    <t>Jade</t>
  </si>
  <si>
    <t>Kornerupine</t>
  </si>
  <si>
    <t>Malachite</t>
  </si>
  <si>
    <t>Maw-sit-sit</t>
  </si>
  <si>
    <t>Moldavite</t>
  </si>
  <si>
    <t>Peridot</t>
  </si>
  <si>
    <t>Prehnite</t>
  </si>
  <si>
    <t>Serpentine</t>
  </si>
  <si>
    <t>Seraphinite</t>
  </si>
  <si>
    <t>Sphene</t>
  </si>
  <si>
    <t>Variscite</t>
  </si>
  <si>
    <t>Zultanite</t>
  </si>
  <si>
    <t>Yellow Gemstones</t>
  </si>
  <si>
    <t>Citrine</t>
  </si>
  <si>
    <t>Golden Beryl</t>
  </si>
  <si>
    <t>Cat's Eye Opal</t>
  </si>
  <si>
    <t>Mali Garnet</t>
  </si>
  <si>
    <t>Sillimanite</t>
  </si>
  <si>
    <t>Quartz</t>
  </si>
  <si>
    <t>Golden Zircon</t>
  </si>
  <si>
    <t>Golden Diamond</t>
  </si>
  <si>
    <t>Rutile Quartz</t>
  </si>
  <si>
    <t>Purple Gemstones</t>
  </si>
  <si>
    <t>Amethyst</t>
  </si>
  <si>
    <t>Charoite</t>
  </si>
  <si>
    <t>Amethyst Geode</t>
  </si>
  <si>
    <t>Orange Gemstones</t>
  </si>
  <si>
    <t>Spessartite Garnet</t>
  </si>
  <si>
    <t>Osunstone</t>
  </si>
  <si>
    <t>White Gemstones</t>
  </si>
  <si>
    <t>Howlite</t>
  </si>
  <si>
    <t>Scolecite</t>
  </si>
  <si>
    <t>Brown Gemstones</t>
  </si>
  <si>
    <t>Smoky Quartz</t>
  </si>
  <si>
    <t>Cat's Eye Scapolite</t>
  </si>
  <si>
    <t>Star Sunstone</t>
  </si>
  <si>
    <t>Gray Gemstones</t>
  </si>
  <si>
    <t>Hematite</t>
  </si>
  <si>
    <t>Mother of Pearl</t>
  </si>
  <si>
    <t>Pyrite</t>
  </si>
  <si>
    <t>Star Sapphire</t>
  </si>
  <si>
    <t>Silver Pearl</t>
  </si>
  <si>
    <t>Cat's Eye Sillimanite</t>
  </si>
  <si>
    <t>Black Gemstones</t>
  </si>
  <si>
    <t>Star Diopside</t>
  </si>
  <si>
    <t>Obsidian</t>
  </si>
  <si>
    <t>Onyx</t>
  </si>
  <si>
    <t>Lelanite</t>
  </si>
  <si>
    <t>Jet</t>
  </si>
  <si>
    <t>Scapolite</t>
  </si>
  <si>
    <t>Condition</t>
  </si>
  <si>
    <t>Multicolor Gemstones</t>
  </si>
  <si>
    <t>Ammolite</t>
  </si>
  <si>
    <t>Andalusite</t>
  </si>
  <si>
    <t>Boulder Opal</t>
  </si>
  <si>
    <t>Ruby Zoisite</t>
  </si>
  <si>
    <t>Spectrolite</t>
  </si>
  <si>
    <t>Tiger's Eye Matrix</t>
  </si>
  <si>
    <t>Black Opal</t>
  </si>
  <si>
    <t>Fire Agate</t>
  </si>
  <si>
    <t>Fossil Coral</t>
  </si>
  <si>
    <t>Mystic Quartz</t>
  </si>
  <si>
    <t>Pietersite</t>
  </si>
  <si>
    <t>Snowflake Obsidian</t>
  </si>
  <si>
    <t>Sugilite</t>
  </si>
  <si>
    <t>Amber</t>
  </si>
  <si>
    <t>Column1</t>
  </si>
  <si>
    <t>roll</t>
  </si>
  <si>
    <t>cp</t>
  </si>
  <si>
    <t>sp</t>
  </si>
  <si>
    <t>ep</t>
  </si>
  <si>
    <t>gp</t>
  </si>
  <si>
    <t>pp</t>
  </si>
  <si>
    <t>Two enemy total</t>
  </si>
  <si>
    <t>Three enemy total</t>
  </si>
  <si>
    <t>Four enemies total</t>
  </si>
  <si>
    <t>Five enemies total</t>
  </si>
  <si>
    <t>Six enemies total</t>
  </si>
  <si>
    <t>Seven enemies total</t>
  </si>
  <si>
    <t>Eight enemies total</t>
  </si>
  <si>
    <t>Nine enemies total</t>
  </si>
  <si>
    <t>Ten enemies total</t>
  </si>
  <si>
    <t>Individual: Challenge 0-4</t>
  </si>
  <si>
    <t>Individual: Challenge 0-4 Combined</t>
  </si>
  <si>
    <t>One enemy total</t>
  </si>
  <si>
    <t>Individual: Challenge 5-10</t>
  </si>
  <si>
    <t>Individual: Challenge 5-10 Combined</t>
  </si>
  <si>
    <t>Individual: Challenge 11-16</t>
  </si>
  <si>
    <t>Individual: Challenge 11-16 Combined</t>
  </si>
  <si>
    <t>Coins</t>
  </si>
  <si>
    <t>CP</t>
  </si>
  <si>
    <t>SP</t>
  </si>
  <si>
    <t>GP</t>
  </si>
  <si>
    <t>PP</t>
  </si>
  <si>
    <t>Roll</t>
  </si>
  <si>
    <t>25 GP Art Objects</t>
  </si>
  <si>
    <t>10 GP Jewelry</t>
  </si>
  <si>
    <t>Magic Item A</t>
  </si>
  <si>
    <t>50 GP Jewelry</t>
  </si>
  <si>
    <t>100 GP Jewelry</t>
  </si>
  <si>
    <t>500 GP Jewelry</t>
  </si>
  <si>
    <t>1000 GP Jewelry</t>
  </si>
  <si>
    <t>5000 GP Jewelry</t>
  </si>
  <si>
    <t>Magic Item B</t>
  </si>
  <si>
    <t>Magic Item C</t>
  </si>
  <si>
    <t>Magic Item D</t>
  </si>
  <si>
    <t>Magic Item E</t>
  </si>
  <si>
    <t>Magic Item F</t>
  </si>
  <si>
    <t>Magic Item G</t>
  </si>
  <si>
    <t>Magic Item H</t>
  </si>
  <si>
    <t>Magic Item I</t>
  </si>
  <si>
    <t>250 GP Art Objects</t>
  </si>
  <si>
    <t>750 GP Art Objects</t>
  </si>
  <si>
    <t>2500 GP Art Objects</t>
  </si>
  <si>
    <t>7500 GP Art Objects</t>
  </si>
  <si>
    <t>Table A</t>
  </si>
  <si>
    <t>Potion of Healing</t>
  </si>
  <si>
    <t>Potion of Climbing</t>
  </si>
  <si>
    <t>Spell Scroll (1st Level)</t>
  </si>
  <si>
    <t>Spell Scroll (Cantrip)</t>
  </si>
  <si>
    <t>Spell Scroll (2nd Level)</t>
  </si>
  <si>
    <t>Potion of Greater Healing</t>
  </si>
  <si>
    <t>Bag of Holding</t>
  </si>
  <si>
    <t>Driftglobe</t>
  </si>
  <si>
    <t>Table B</t>
  </si>
  <si>
    <t>Potion of Fire Breath</t>
  </si>
  <si>
    <t>Potion of Resistance</t>
  </si>
  <si>
    <t>Ammunition +1</t>
  </si>
  <si>
    <t>Potion of Hill Giant Strength</t>
  </si>
  <si>
    <t>Potion of Animal Friendship</t>
  </si>
  <si>
    <t>Potion of Water Breathing</t>
  </si>
  <si>
    <t>Spell Scroll (3rd Level)</t>
  </si>
  <si>
    <t>Keoghtom's Ointment</t>
  </si>
  <si>
    <t>Oil of Slipperiness</t>
  </si>
  <si>
    <t>Dust of Disappearance</t>
  </si>
  <si>
    <t>Dust of Dryness</t>
  </si>
  <si>
    <t>Dust of Sneezing and Choking</t>
  </si>
  <si>
    <t>Elemental Gem</t>
  </si>
  <si>
    <t>Philter of Love</t>
  </si>
  <si>
    <t>Alchemy Jug</t>
  </si>
  <si>
    <t>Cap  of Water Breathing</t>
  </si>
  <si>
    <t>Cleak of the Manta Ray</t>
  </si>
  <si>
    <t>Goggles of Night</t>
  </si>
  <si>
    <t>Helm of Comprehending Languages</t>
  </si>
  <si>
    <t>Immovable Rod</t>
  </si>
  <si>
    <t>Lantern of Revealing</t>
  </si>
  <si>
    <t>Mariner's Armor</t>
  </si>
  <si>
    <t>Mithral Armor</t>
  </si>
  <si>
    <t>Potion of Poison</t>
  </si>
  <si>
    <t>Ring of Swimming</t>
  </si>
  <si>
    <t>Robe of Useful Items</t>
  </si>
  <si>
    <t>Rope of Climbing</t>
  </si>
  <si>
    <t>Saddle of the Cavalier</t>
  </si>
  <si>
    <t>Wand of Magic Detection</t>
  </si>
  <si>
    <t>Wand of Secrets</t>
  </si>
  <si>
    <t>Magic Item</t>
  </si>
  <si>
    <t>Potion of Superior Healing</t>
  </si>
  <si>
    <t>Spell Scroll (4th Level)</t>
  </si>
  <si>
    <t>Ammunition +2</t>
  </si>
  <si>
    <t>Ammunition +3</t>
  </si>
  <si>
    <t>Potion of Clairvoyance</t>
  </si>
  <si>
    <t>Potion of Diminution</t>
  </si>
  <si>
    <t>Potion of Gaseous Form</t>
  </si>
  <si>
    <t>Potion of Frost Giant Strength</t>
  </si>
  <si>
    <t>Potion of Stone Giant Strength</t>
  </si>
  <si>
    <t>Potion of Heroism</t>
  </si>
  <si>
    <t>Potion of Invulnerability</t>
  </si>
  <si>
    <t>Potion of Mind Reading</t>
  </si>
  <si>
    <t>Spell Scroll (5th Level)</t>
  </si>
  <si>
    <t>Elixer of Health</t>
  </si>
  <si>
    <t>Oil of Etherealness</t>
  </si>
  <si>
    <t>Potion of Fire Giant Strength</t>
  </si>
  <si>
    <t>Scroll of Protection</t>
  </si>
  <si>
    <t>Bag of Beans</t>
  </si>
  <si>
    <t>Bead of Force</t>
  </si>
  <si>
    <t>Chime of Opening</t>
  </si>
  <si>
    <t>Decanter of Endless Water</t>
  </si>
  <si>
    <t>Eyes of Minute Seeing</t>
  </si>
  <si>
    <t>Folding Boat</t>
  </si>
  <si>
    <t>Heward's Handy Haversack</t>
  </si>
  <si>
    <t>Horseshoes of Speed</t>
  </si>
  <si>
    <t>Necklace of Fireballs</t>
  </si>
  <si>
    <t>Periapt of Health</t>
  </si>
  <si>
    <t>Sending Stones</t>
  </si>
  <si>
    <t>Table C</t>
  </si>
  <si>
    <t>Table D</t>
  </si>
  <si>
    <t>Table E</t>
  </si>
  <si>
    <t xml:space="preserve">Table F </t>
  </si>
  <si>
    <t>Table G</t>
  </si>
  <si>
    <t>Table H</t>
  </si>
  <si>
    <t>Table I</t>
  </si>
  <si>
    <t>Potion of Supreme Healing</t>
  </si>
  <si>
    <t>Potion of Invisiblity</t>
  </si>
  <si>
    <t>Potion of Speed</t>
  </si>
  <si>
    <t>Spell Scroll (6th Level)</t>
  </si>
  <si>
    <t>Spell Scroll (7th Level)</t>
  </si>
  <si>
    <t>Oil of Sharpness</t>
  </si>
  <si>
    <t>Potion of Flying</t>
  </si>
  <si>
    <t>Potion of Cloud Giant Strength</t>
  </si>
  <si>
    <t>Potion of Longevity</t>
  </si>
  <si>
    <t>Potion of Vitality</t>
  </si>
  <si>
    <t>Spell Scroll (8th Level)</t>
  </si>
  <si>
    <t>Horseshoes of the Zephyr</t>
  </si>
  <si>
    <t>Nolzur's Marvelous Pigments</t>
  </si>
  <si>
    <t>Bag of Devouring</t>
  </si>
  <si>
    <t>Portable Hole</t>
  </si>
  <si>
    <t>Potion of Storm Giant Strength</t>
  </si>
  <si>
    <t>Spell Scroll (9th Level)</t>
  </si>
  <si>
    <t>Universal Solvent</t>
  </si>
  <si>
    <t>Arrow of Slaying</t>
  </si>
  <si>
    <t>Sovereign Glue</t>
  </si>
  <si>
    <t>Weapon +1</t>
  </si>
  <si>
    <t>Weapon +2</t>
  </si>
  <si>
    <t>Weapon +3</t>
  </si>
  <si>
    <t>Shield +1</t>
  </si>
  <si>
    <t>Shield +2</t>
  </si>
  <si>
    <t>Shield +3</t>
  </si>
  <si>
    <t>Sentinel Shield</t>
  </si>
  <si>
    <t>Amulet of Proof Against Detection and Location</t>
  </si>
  <si>
    <t>Boots of Elvenkind</t>
  </si>
  <si>
    <t>Boots of Striding and Springing</t>
  </si>
  <si>
    <t>Bracers of Archery</t>
  </si>
  <si>
    <t>Brooch of Shielding</t>
  </si>
  <si>
    <t>Broom of Flying</t>
  </si>
  <si>
    <t>Cloak of Elvenkind</t>
  </si>
  <si>
    <t>Cloak of Protection</t>
  </si>
  <si>
    <t>Gauntlets of Ogre Power</t>
  </si>
  <si>
    <t>Hat of Disguise</t>
  </si>
  <si>
    <t>Javelin of Lighning</t>
  </si>
  <si>
    <t>Pearl of Power</t>
  </si>
  <si>
    <t>Rod of the Pact Keeper +1</t>
  </si>
  <si>
    <t>Slippers of Spider Climbing</t>
  </si>
  <si>
    <t>Staff of the Adder</t>
  </si>
  <si>
    <t>Staff of the Python</t>
  </si>
  <si>
    <t>Sword of Vengeance</t>
  </si>
  <si>
    <t>Trident of Fish Command</t>
  </si>
  <si>
    <t>Wand of Magic Missiles</t>
  </si>
  <si>
    <t>Wand of the War Mage +1</t>
  </si>
  <si>
    <t>Wand of Web</t>
  </si>
  <si>
    <t>Weapon of Warning</t>
  </si>
  <si>
    <t>Adamantine Armor (Chain Mail)</t>
  </si>
  <si>
    <t>Adamantine Armor (Chain Shirt)</t>
  </si>
  <si>
    <t>Bag of Tricks (Gray)</t>
  </si>
  <si>
    <t>Bag of Tricks (Rust)</t>
  </si>
  <si>
    <t>Bag of Tricks (Tan)</t>
  </si>
  <si>
    <t>Boots of the Winterlands</t>
  </si>
  <si>
    <t>Circlet of Blasting</t>
  </si>
  <si>
    <t>Deck of Illusions</t>
  </si>
  <si>
    <t>Eversmoking Bottle</t>
  </si>
  <si>
    <t>Eyes of Charming</t>
  </si>
  <si>
    <t>Eyes of the Eagle</t>
  </si>
  <si>
    <t>Figurine of Wondrous Power (Silver Raven)</t>
  </si>
  <si>
    <t>Gem of Brightness</t>
  </si>
  <si>
    <t>Gloves of Missile Snaring</t>
  </si>
  <si>
    <t>Gloves of Swimming and Climbing</t>
  </si>
  <si>
    <t>Gloves of Thievery</t>
  </si>
  <si>
    <t>Headband of Intellect</t>
  </si>
  <si>
    <t>Helm of Telepath</t>
  </si>
  <si>
    <t>Instrument of the Bards (Doss Lute)</t>
  </si>
  <si>
    <t>Instrument of the Bards (Fochlucan Bandore)</t>
  </si>
  <si>
    <t>Instrument of the Bards (Mac-Fuimidh Cittern)</t>
  </si>
  <si>
    <t>Medallion of Thoughts</t>
  </si>
  <si>
    <t>Necklace of Adaptation</t>
  </si>
  <si>
    <t>Periapt of Wound Closure</t>
  </si>
  <si>
    <t>Pipes of Haunting</t>
  </si>
  <si>
    <t>Pipes of the Sewers</t>
  </si>
  <si>
    <t>Ring of Jumping</t>
  </si>
  <si>
    <t>Ring of Mind Shielding</t>
  </si>
  <si>
    <t>Ring of Warmth</t>
  </si>
  <si>
    <t>Ring of Water Walking</t>
  </si>
  <si>
    <t>Quiver of Ehlonna</t>
  </si>
  <si>
    <t>Stone of Good Luck</t>
  </si>
  <si>
    <t>Wind Fan</t>
  </si>
  <si>
    <t>Winged Boots</t>
  </si>
  <si>
    <t>Adamantine Armor (Breastplate)</t>
  </si>
  <si>
    <t>Adamantine Armor (Splint)</t>
  </si>
  <si>
    <t>Amulet of Health</t>
  </si>
  <si>
    <t>Armor of Vulnerability</t>
  </si>
  <si>
    <t>Arrow-Catching Shield</t>
  </si>
  <si>
    <t>Belt of Dwarvenkind</t>
  </si>
  <si>
    <t>Belt of Hill Giant Strength</t>
  </si>
  <si>
    <t>Berserker Axe</t>
  </si>
  <si>
    <t>Boots of Levitation</t>
  </si>
  <si>
    <t>Boots of Speed</t>
  </si>
  <si>
    <t>Bowl of Commanding Water Elementals</t>
  </si>
  <si>
    <t>Bracers of Defense</t>
  </si>
  <si>
    <t>Brazier of Commanding Fire Elementals</t>
  </si>
  <si>
    <t>Cape of the Mountebank</t>
  </si>
  <si>
    <t>Censer of Controlling Air Elementals</t>
  </si>
  <si>
    <t>Chain Mail +1</t>
  </si>
  <si>
    <t>Chain Shirt +1</t>
  </si>
  <si>
    <t>Cloak of Displacement</t>
  </si>
  <si>
    <t>Cloak of the Bat</t>
  </si>
  <si>
    <t>Cube of Force</t>
  </si>
  <si>
    <t>Daern's Instant Fortress</t>
  </si>
  <si>
    <t>Dagger of Venom</t>
  </si>
  <si>
    <t>Dimensional Shackles</t>
  </si>
  <si>
    <t>Dragon Slayer</t>
  </si>
  <si>
    <t>Elven Chain</t>
  </si>
  <si>
    <t>Flame Tongue</t>
  </si>
  <si>
    <t>Gem of Seeing</t>
  </si>
  <si>
    <t>Giant Slayer</t>
  </si>
  <si>
    <t>Glamoured Studded Leather</t>
  </si>
  <si>
    <t>Helm of Teleportation</t>
  </si>
  <si>
    <t>Horn of Blasting</t>
  </si>
  <si>
    <t>Horn of Valhalla</t>
  </si>
  <si>
    <t>Instrument of the Bards (Canaith Mandolin)</t>
  </si>
  <si>
    <t>Instrument of the Bards (Cli Lyre)</t>
  </si>
  <si>
    <t>Ioun Stone (Awareness)</t>
  </si>
  <si>
    <t>Ioun Stone (Protection)</t>
  </si>
  <si>
    <t>Ioun Stone (Reserve)</t>
  </si>
  <si>
    <t>Ioun Stone (Sustenance)</t>
  </si>
  <si>
    <t>Iron Bands of Bilarro</t>
  </si>
  <si>
    <t>Leather Armor +1</t>
  </si>
  <si>
    <t>Armor of Resistance (Leather)</t>
  </si>
  <si>
    <t>Mace of Disruption</t>
  </si>
  <si>
    <t>Mace of Smiting</t>
  </si>
  <si>
    <t>Mace of Terror</t>
  </si>
  <si>
    <t>Mantle of Spell Resistance</t>
  </si>
  <si>
    <t>Necklace of Prayer Beads</t>
  </si>
  <si>
    <t>Periapt of Proof Against Poison</t>
  </si>
  <si>
    <t>Ring of Animal Influence</t>
  </si>
  <si>
    <t>Ring of Evasion</t>
  </si>
  <si>
    <t>Ring of Feather Falling</t>
  </si>
  <si>
    <t>Ring of Free Action</t>
  </si>
  <si>
    <t>Ring of Protection</t>
  </si>
  <si>
    <t>Ring of Resistance</t>
  </si>
  <si>
    <t>Ring of Spell Storing</t>
  </si>
  <si>
    <t>Ring of the Ram</t>
  </si>
  <si>
    <t>Ring of X-Ray Vision</t>
  </si>
  <si>
    <t>Robe of Rulership</t>
  </si>
  <si>
    <t>Robe of Eyes</t>
  </si>
  <si>
    <t>Rod of the Pactkeeper +2</t>
  </si>
  <si>
    <t>Rope of Entanglement</t>
  </si>
  <si>
    <t>Scale mail +1</t>
  </si>
  <si>
    <t>Armor of Resistance (Scale Mail)</t>
  </si>
  <si>
    <t>Shield of Missile Attraction</t>
  </si>
  <si>
    <t>Staff of Charming</t>
  </si>
  <si>
    <t>Staff of Healing</t>
  </si>
  <si>
    <t>Staff of Swarming Insects</t>
  </si>
  <si>
    <t>Staff of the Woodlands</t>
  </si>
  <si>
    <t>Staff of Withering</t>
  </si>
  <si>
    <t>Stone of Controlling Earth Elementals</t>
  </si>
  <si>
    <t>Sun Blade</t>
  </si>
  <si>
    <t>Sword of Life Stealing</t>
  </si>
  <si>
    <t>Sword of Wounding</t>
  </si>
  <si>
    <t>Tentacle Rod</t>
  </si>
  <si>
    <t>Vicious Weapon</t>
  </si>
  <si>
    <t>Wand of Enemy Detection</t>
  </si>
  <si>
    <t>Wand of Fear</t>
  </si>
  <si>
    <t>Wand of Fireballs</t>
  </si>
  <si>
    <t>Wand of Lightning Bolts</t>
  </si>
  <si>
    <t>Wand of Paralysis</t>
  </si>
  <si>
    <t>Wand of Binding</t>
  </si>
  <si>
    <t>Wand of the War Mage +2</t>
  </si>
  <si>
    <t>Wand of Wonder</t>
  </si>
  <si>
    <t>Wings of Flying</t>
  </si>
  <si>
    <t>Carpet of Flying</t>
  </si>
  <si>
    <t>Crystal Ball (Very Rare Version)</t>
  </si>
  <si>
    <t>Ring of Regeneration</t>
  </si>
  <si>
    <t>Ring of Shooting Stars</t>
  </si>
  <si>
    <t>Ring of Telekinesis</t>
  </si>
  <si>
    <t>Robe of Scintillating Colors</t>
  </si>
  <si>
    <t>Robe of Stars</t>
  </si>
  <si>
    <t>Rod of Absorption</t>
  </si>
  <si>
    <t>Rod of Alertness</t>
  </si>
  <si>
    <t>Rod of Security</t>
  </si>
  <si>
    <t>Scimitar of Speed</t>
  </si>
  <si>
    <t>Staff of Fire</t>
  </si>
  <si>
    <t>Staff of Frost</t>
  </si>
  <si>
    <t>Staff of Power</t>
  </si>
  <si>
    <t>Staff of Striking</t>
  </si>
  <si>
    <t>Staff of Thunder and Lightning</t>
  </si>
  <si>
    <t>Sword of Sharpness</t>
  </si>
  <si>
    <t>Wand of Polymorph</t>
  </si>
  <si>
    <t>Wand of the War Mage +3</t>
  </si>
  <si>
    <t>Rod of the Pack Keeper +3</t>
  </si>
  <si>
    <t>Adamantine Armor (Half Plate)</t>
  </si>
  <si>
    <t>Adamantine Armor (Plate)</t>
  </si>
  <si>
    <t>Animate Shield</t>
  </si>
  <si>
    <t>Belt of Fire Giant Strength</t>
  </si>
  <si>
    <t>Belt of Frost (or Stone) Giant Strength</t>
  </si>
  <si>
    <t>Breastplate +1</t>
  </si>
  <si>
    <t>Armor of Resistance (Breastplate)</t>
  </si>
  <si>
    <t>Candle of Invocation</t>
  </si>
  <si>
    <t>Chain Mail +2</t>
  </si>
  <si>
    <t>Chain Shirt +2</t>
  </si>
  <si>
    <t>Cloak of Arachnida</t>
  </si>
  <si>
    <t>Dancing Sword</t>
  </si>
  <si>
    <t>Demon Armor</t>
  </si>
  <si>
    <t>Dragon Scale Mail</t>
  </si>
  <si>
    <t>Dwarven Plate</t>
  </si>
  <si>
    <t>Dwarven Thrower</t>
  </si>
  <si>
    <t>Efreeti Bottle</t>
  </si>
  <si>
    <t>Figurine of Wondrous Power (Obsidian Steed)</t>
  </si>
  <si>
    <t>Frost Brand</t>
  </si>
  <si>
    <t>Helm of Brilliance</t>
  </si>
  <si>
    <t>Horn of Valhalla (Bronze)</t>
  </si>
  <si>
    <t>Instrument of the Bards (Anstruth Harp)</t>
  </si>
  <si>
    <t>Ioun Stone (Absorption)</t>
  </si>
  <si>
    <t>Ioun Stone (Agility)</t>
  </si>
  <si>
    <t>Ioun Stone (Fortitude)</t>
  </si>
  <si>
    <t>Ioun Stone (Insight)</t>
  </si>
  <si>
    <t>Ioun Stone (Intellect)</t>
  </si>
  <si>
    <t>Ioun Stone (Leadership)</t>
  </si>
  <si>
    <t>Ioun Stone (Strength)</t>
  </si>
  <si>
    <t>Leather Armor +2</t>
  </si>
  <si>
    <t>Manual of Bodily Health</t>
  </si>
  <si>
    <t>Manual Of Gainful Exercise</t>
  </si>
  <si>
    <t>Manual of Golems</t>
  </si>
  <si>
    <t>Manual of Quickness of Action</t>
  </si>
  <si>
    <t>Mirror of Life Trapping</t>
  </si>
  <si>
    <t>Nine Lives Stealer</t>
  </si>
  <si>
    <t>Oathbow</t>
  </si>
  <si>
    <t>Scale Mail +2</t>
  </si>
  <si>
    <t>Spellguard Shield</t>
  </si>
  <si>
    <t>Splint +1</t>
  </si>
  <si>
    <t>Armor of Resistance (Splint)</t>
  </si>
  <si>
    <t>Studded Leather +1</t>
  </si>
  <si>
    <t>Armor of Resistance (Studded Leather)</t>
  </si>
  <si>
    <t>Tome of Clear Thought</t>
  </si>
  <si>
    <t>Tome of Leadership and Influence</t>
  </si>
  <si>
    <t>Tome of Understanding</t>
  </si>
  <si>
    <t>Defender</t>
  </si>
  <si>
    <t>Hammer of Thunderbolts</t>
  </si>
  <si>
    <t>Luck Blade</t>
  </si>
  <si>
    <t>Sword of Answering</t>
  </si>
  <si>
    <t>Holy Avenger</t>
  </si>
  <si>
    <t>Ring of Djinni Summoning</t>
  </si>
  <si>
    <t>Ring of Invisibility</t>
  </si>
  <si>
    <t>Ring of Spell Turning</t>
  </si>
  <si>
    <t>Rod of Lordly Might</t>
  </si>
  <si>
    <t>Staff of the Magi</t>
  </si>
  <si>
    <t>Vorpal Sword</t>
  </si>
  <si>
    <t>Belt of Cloud Giant Strength</t>
  </si>
  <si>
    <t>Breastplate +2</t>
  </si>
  <si>
    <t>Chain Mail +3</t>
  </si>
  <si>
    <t>Chain Shirt +3</t>
  </si>
  <si>
    <t>Cloak of Invisibility</t>
  </si>
  <si>
    <t>Crystal Ball (Legendary Version)</t>
  </si>
  <si>
    <t>Half Plate +1</t>
  </si>
  <si>
    <t>Iron Flask</t>
  </si>
  <si>
    <t>Leather Armor +3</t>
  </si>
  <si>
    <t>Plate Armor +1</t>
  </si>
  <si>
    <t>Robe of the Archmagi</t>
  </si>
  <si>
    <t>Rod of Resurrection</t>
  </si>
  <si>
    <t>Scale Mail +1</t>
  </si>
  <si>
    <t>Scarab of Protection</t>
  </si>
  <si>
    <t>Splint +2</t>
  </si>
  <si>
    <t>Studded Leather +2</t>
  </si>
  <si>
    <t>Well of Many Worlds</t>
  </si>
  <si>
    <t>Magic Armor</t>
  </si>
  <si>
    <t>Apparatus of Kwalish</t>
  </si>
  <si>
    <t>Armor of Invulnerability</t>
  </si>
  <si>
    <t>Belt of Storm Giant Strength</t>
  </si>
  <si>
    <t>Cubic Gate</t>
  </si>
  <si>
    <t>Deck of Many Things</t>
  </si>
  <si>
    <t>Efreeti Chain</t>
  </si>
  <si>
    <t>Horn of Valhalla (Iron)</t>
  </si>
  <si>
    <t>Instrument of the Bards (Ollamh Harp)</t>
  </si>
  <si>
    <t>Ioun Stone (Greater Absorption)</t>
  </si>
  <si>
    <t>Ioun Stone (Mastery)</t>
  </si>
  <si>
    <t>Ioun Stone (Regeneration)</t>
  </si>
  <si>
    <t>Plate Armor of Etherealness</t>
  </si>
  <si>
    <t>Plate Armor of Resistance</t>
  </si>
  <si>
    <t>Ring of Air Elemental Command</t>
  </si>
  <si>
    <t>Ring of Earth Elemental Command</t>
  </si>
  <si>
    <t>Ring of Fire Elemental Command</t>
  </si>
  <si>
    <t>Ring of Three Wishes</t>
  </si>
  <si>
    <t>Ring of Water Elemental Command</t>
  </si>
  <si>
    <t>Sphere of Annihilation</t>
  </si>
  <si>
    <t>Talisman of Pure Good</t>
  </si>
  <si>
    <t>Talisman of the Sphere</t>
  </si>
  <si>
    <t>Talisman of Ultimate Evil</t>
  </si>
  <si>
    <t>Tome of the Stilled Tongue</t>
  </si>
  <si>
    <t xml:space="preserve"> </t>
  </si>
  <si>
    <t>Adamantine Armor (Scale Mail)</t>
  </si>
  <si>
    <t>Hoard: Challenge 5-10</t>
  </si>
  <si>
    <t>Hoard: Challenge 11-16</t>
  </si>
  <si>
    <t>Hoard: Challenge 17-20</t>
  </si>
  <si>
    <t>Created By</t>
  </si>
  <si>
    <t>History Detail</t>
  </si>
  <si>
    <t>Minor Property</t>
  </si>
  <si>
    <t>Quirk</t>
  </si>
  <si>
    <t>Aberration</t>
  </si>
  <si>
    <t>Human</t>
  </si>
  <si>
    <t>Celestial</t>
  </si>
  <si>
    <t>Dragon</t>
  </si>
  <si>
    <t>Drow</t>
  </si>
  <si>
    <t>Dwarf</t>
  </si>
  <si>
    <t>Elemental Air</t>
  </si>
  <si>
    <t>Elemental Earth</t>
  </si>
  <si>
    <t>Elemental Fire</t>
  </si>
  <si>
    <t>Elemental Water</t>
  </si>
  <si>
    <t>Elf</t>
  </si>
  <si>
    <t>Fey</t>
  </si>
  <si>
    <t>Fiend</t>
  </si>
  <si>
    <t>Giant</t>
  </si>
  <si>
    <t>Gnome</t>
  </si>
  <si>
    <t>Undead</t>
  </si>
  <si>
    <t>Race</t>
  </si>
  <si>
    <t>Arcane</t>
  </si>
  <si>
    <t>Bane</t>
  </si>
  <si>
    <t>Ornament</t>
  </si>
  <si>
    <t>Prophecy</t>
  </si>
  <si>
    <t>Heroic</t>
  </si>
  <si>
    <t>Religious</t>
  </si>
  <si>
    <t>Sinister</t>
  </si>
  <si>
    <t>Symbol of Power</t>
  </si>
  <si>
    <t>Beacon</t>
  </si>
  <si>
    <t>Compass</t>
  </si>
  <si>
    <t>Conscientious</t>
  </si>
  <si>
    <t>Delver</t>
  </si>
  <si>
    <t>Gleaming</t>
  </si>
  <si>
    <t>Guardian</t>
  </si>
  <si>
    <t>Harmonious</t>
  </si>
  <si>
    <t>Key</t>
  </si>
  <si>
    <t>Language</t>
  </si>
  <si>
    <t>Sentinel</t>
  </si>
  <si>
    <t>Song Craft</t>
  </si>
  <si>
    <t>Strange Material</t>
  </si>
  <si>
    <t>Temperate</t>
  </si>
  <si>
    <t>Unbreakable</t>
  </si>
  <si>
    <t>War Leader</t>
  </si>
  <si>
    <t>Waterborne</t>
  </si>
  <si>
    <t>Wicked</t>
  </si>
  <si>
    <t>Illusion</t>
  </si>
  <si>
    <t>Roll 2x</t>
  </si>
  <si>
    <t>Hidden Message</t>
  </si>
  <si>
    <t>Blissful</t>
  </si>
  <si>
    <t>Confident</t>
  </si>
  <si>
    <t>Covetous</t>
  </si>
  <si>
    <t>Frail</t>
  </si>
  <si>
    <t>Hungry</t>
  </si>
  <si>
    <t>Loud</t>
  </si>
  <si>
    <t>Metamorphic</t>
  </si>
  <si>
    <t>Muttering</t>
  </si>
  <si>
    <t>Painful</t>
  </si>
  <si>
    <t>Possessive</t>
  </si>
  <si>
    <t>Repulsive</t>
  </si>
  <si>
    <t>Slothful</t>
  </si>
  <si>
    <t>Property 1</t>
  </si>
  <si>
    <t>Property 2</t>
  </si>
  <si>
    <t>History</t>
  </si>
  <si>
    <t>Property 3</t>
  </si>
  <si>
    <t>Acid</t>
  </si>
  <si>
    <t>Cold</t>
  </si>
  <si>
    <t>Fire</t>
  </si>
  <si>
    <t>Force</t>
  </si>
  <si>
    <t>Lightning</t>
  </si>
  <si>
    <t>Necrotic</t>
  </si>
  <si>
    <t>Poison</t>
  </si>
  <si>
    <t>Psychic</t>
  </si>
  <si>
    <t>Radiant</t>
  </si>
  <si>
    <t>Thunder</t>
  </si>
  <si>
    <t>Chaotic evil</t>
  </si>
  <si>
    <t>Chaotic neutral</t>
  </si>
  <si>
    <t>Chaotic good</t>
  </si>
  <si>
    <t>Neutral evil</t>
  </si>
  <si>
    <t xml:space="preserve">Neutral  </t>
  </si>
  <si>
    <t>Neutral good</t>
  </si>
  <si>
    <t>Lawful evil</t>
  </si>
  <si>
    <t>Lawful neutral</t>
  </si>
  <si>
    <t>Lawful good</t>
  </si>
  <si>
    <t>400 lb.</t>
  </si>
  <si>
    <t>200 lb.</t>
  </si>
  <si>
    <t xml:space="preserve">600 lb. </t>
  </si>
  <si>
    <t xml:space="preserve">800 lb. </t>
  </si>
  <si>
    <t>Black</t>
  </si>
  <si>
    <t>Blue</t>
  </si>
  <si>
    <t>Brass</t>
  </si>
  <si>
    <t>Bronze</t>
  </si>
  <si>
    <t>Copper</t>
  </si>
  <si>
    <t>Gold</t>
  </si>
  <si>
    <t>Green</t>
  </si>
  <si>
    <t>Red</t>
  </si>
  <si>
    <t xml:space="preserve">Silver </t>
  </si>
  <si>
    <t>White</t>
  </si>
  <si>
    <t>Empty</t>
  </si>
  <si>
    <t>Arcanaloth</t>
  </si>
  <si>
    <t>Cambion</t>
  </si>
  <si>
    <t>Dao</t>
  </si>
  <si>
    <t>Demon (type 1)</t>
  </si>
  <si>
    <t>Demon (type 2)</t>
  </si>
  <si>
    <t>Demon (type 3)</t>
  </si>
  <si>
    <t>Demon (type 4)</t>
  </si>
  <si>
    <t>Demon (type 5)</t>
  </si>
  <si>
    <t>Demon (type 6)</t>
  </si>
  <si>
    <t>Deva</t>
  </si>
  <si>
    <t>Devil (greater)</t>
  </si>
  <si>
    <t>Devil (lesser)</t>
  </si>
  <si>
    <t>Djinni</t>
  </si>
  <si>
    <t>Efreeti</t>
  </si>
  <si>
    <t>Elemental (any)</t>
  </si>
  <si>
    <t>Githyanki knight</t>
  </si>
  <si>
    <t>Githzerai zerth</t>
  </si>
  <si>
    <t>Invisible stalker</t>
  </si>
  <si>
    <t>Marid</t>
  </si>
  <si>
    <t>Mezzoloth</t>
  </si>
  <si>
    <t>Night hag</t>
  </si>
  <si>
    <t>Nycaloth</t>
  </si>
  <si>
    <t>Planetar</t>
  </si>
  <si>
    <t>Salamander</t>
  </si>
  <si>
    <t>Slaad (any)</t>
  </si>
  <si>
    <t>Solar</t>
  </si>
  <si>
    <t>Succubus/incubus</t>
  </si>
  <si>
    <t>Ultroloth</t>
  </si>
  <si>
    <t>Xorn</t>
  </si>
  <si>
    <t>Clay</t>
  </si>
  <si>
    <t>Flesh</t>
  </si>
  <si>
    <t>Iron</t>
  </si>
  <si>
    <t>Stone</t>
  </si>
  <si>
    <t>Quaal's Feather Token</t>
  </si>
  <si>
    <t>Anchor</t>
  </si>
  <si>
    <t>Bird</t>
  </si>
  <si>
    <t>Fan</t>
  </si>
  <si>
    <t>Swan Boat</t>
  </si>
  <si>
    <t>Tree</t>
  </si>
  <si>
    <t>Whip</t>
  </si>
  <si>
    <t>Armor/Ring of Resistance</t>
  </si>
  <si>
    <t>Aberrations</t>
  </si>
  <si>
    <t>Beasts</t>
  </si>
  <si>
    <t>Celestials</t>
  </si>
  <si>
    <t>Elementals</t>
  </si>
  <si>
    <t>Fiends</t>
  </si>
  <si>
    <t>Plants</t>
  </si>
  <si>
    <t>Weapons</t>
  </si>
  <si>
    <t>Club</t>
  </si>
  <si>
    <t>Dagger</t>
  </si>
  <si>
    <t>Greatclub</t>
  </si>
  <si>
    <t>Handaxe</t>
  </si>
  <si>
    <t>Javelin</t>
  </si>
  <si>
    <t>Light Hammer</t>
  </si>
  <si>
    <t>Mace</t>
  </si>
  <si>
    <t>Quarterstaff</t>
  </si>
  <si>
    <t>Sickle</t>
  </si>
  <si>
    <t>Spear</t>
  </si>
  <si>
    <t>Light Crossbow</t>
  </si>
  <si>
    <t>Dart</t>
  </si>
  <si>
    <t>Shortbow</t>
  </si>
  <si>
    <t>Sling</t>
  </si>
  <si>
    <t>Battleaxe</t>
  </si>
  <si>
    <t>Flail</t>
  </si>
  <si>
    <t>Glaive</t>
  </si>
  <si>
    <t>Greataxe</t>
  </si>
  <si>
    <t>Greatsword</t>
  </si>
  <si>
    <t>Lance</t>
  </si>
  <si>
    <t>Longsword</t>
  </si>
  <si>
    <t>Halberd</t>
  </si>
  <si>
    <t>Maul</t>
  </si>
  <si>
    <t>Morningstar</t>
  </si>
  <si>
    <t>Rapier</t>
  </si>
  <si>
    <t>Scimitar</t>
  </si>
  <si>
    <t>Shortsword</t>
  </si>
  <si>
    <t>Trident</t>
  </si>
  <si>
    <t>War Pick</t>
  </si>
  <si>
    <t>Warhammer</t>
  </si>
  <si>
    <t>Blowgun</t>
  </si>
  <si>
    <t>Hand Crossbow</t>
  </si>
  <si>
    <t>Heavy Crossbow</t>
  </si>
  <si>
    <t>Longbow</t>
  </si>
  <si>
    <t>Net</t>
  </si>
  <si>
    <t>Pike</t>
  </si>
  <si>
    <t>Ammunition</t>
  </si>
  <si>
    <t>Arrow</t>
  </si>
  <si>
    <t>Bolt</t>
  </si>
  <si>
    <t>Half Plate +2</t>
  </si>
  <si>
    <t>Plate +2</t>
  </si>
  <si>
    <t>Studded Leather +3</t>
  </si>
  <si>
    <t>Breastplate +3</t>
  </si>
  <si>
    <t>Splint +3</t>
  </si>
  <si>
    <t>Half Plate +3</t>
  </si>
  <si>
    <t>Plate +3</t>
  </si>
  <si>
    <t xml:space="preserve">Figurine of Wondrous Power </t>
  </si>
  <si>
    <t>Bronze Griffon</t>
  </si>
  <si>
    <t>Ebony Fly</t>
  </si>
  <si>
    <t>Golden Lions</t>
  </si>
  <si>
    <t>Ivory Goats</t>
  </si>
  <si>
    <t>Marble Elephant</t>
  </si>
  <si>
    <t>Onyx Dog</t>
  </si>
  <si>
    <t>Serpentine Owl</t>
  </si>
  <si>
    <t>Acid Splash</t>
  </si>
  <si>
    <t>Blade Ward</t>
  </si>
  <si>
    <t>Booming Blade</t>
  </si>
  <si>
    <t>Chill Touch</t>
  </si>
  <si>
    <t>Control Flames</t>
  </si>
  <si>
    <t>Create Bonfire</t>
  </si>
  <si>
    <t>Dancing Lights</t>
  </si>
  <si>
    <t>Druidcraft</t>
  </si>
  <si>
    <t>Eldritch Blast</t>
  </si>
  <si>
    <t>Fire Bolt</t>
  </si>
  <si>
    <t>Friends</t>
  </si>
  <si>
    <t>Frostbite</t>
  </si>
  <si>
    <t>Green-Flame Blade</t>
  </si>
  <si>
    <t>Guidance</t>
  </si>
  <si>
    <t>Gust</t>
  </si>
  <si>
    <t>Infestation</t>
  </si>
  <si>
    <t>Light</t>
  </si>
  <si>
    <t>Lightning Lure</t>
  </si>
  <si>
    <t>Mage Hand</t>
  </si>
  <si>
    <t>Magic Stone</t>
  </si>
  <si>
    <t>Mending</t>
  </si>
  <si>
    <t>Message</t>
  </si>
  <si>
    <t>Minor Illusion</t>
  </si>
  <si>
    <t>Mold Earth</t>
  </si>
  <si>
    <t>Poison Spray</t>
  </si>
  <si>
    <t>Prestidigitation</t>
  </si>
  <si>
    <t>Primal Savagery</t>
  </si>
  <si>
    <t>Produce Flame</t>
  </si>
  <si>
    <t>Ray of Frost</t>
  </si>
  <si>
    <t>Resistance</t>
  </si>
  <si>
    <t>Sacred Flame</t>
  </si>
  <si>
    <t>Shape Water</t>
  </si>
  <si>
    <t>Shillelagh</t>
  </si>
  <si>
    <t>Shocking Grasp</t>
  </si>
  <si>
    <t>Spare the Dying</t>
  </si>
  <si>
    <t>Sword Burst</t>
  </si>
  <si>
    <t>Thaumaturgy</t>
  </si>
  <si>
    <t>Thorn Whip</t>
  </si>
  <si>
    <t>Thunderclap</t>
  </si>
  <si>
    <t>Toll the Dead</t>
  </si>
  <si>
    <t>True Strike</t>
  </si>
  <si>
    <t>Vicious Mockery</t>
  </si>
  <si>
    <t>Word of Radiance</t>
  </si>
  <si>
    <t>Absorb Elements</t>
  </si>
  <si>
    <t>Alarm</t>
  </si>
  <si>
    <t>Animal Friendship</t>
  </si>
  <si>
    <t>Arcane Weapon</t>
  </si>
  <si>
    <t>Armor of Agathys</t>
  </si>
  <si>
    <t>Arms of Hadar</t>
  </si>
  <si>
    <t>Beast Bond</t>
  </si>
  <si>
    <t>Bless</t>
  </si>
  <si>
    <t>Burning Hands</t>
  </si>
  <si>
    <t>Catapult</t>
  </si>
  <si>
    <t>Cause Fear</t>
  </si>
  <si>
    <t>Ceremony</t>
  </si>
  <si>
    <t>Chaos Bolt</t>
  </si>
  <si>
    <t>Charm Person</t>
  </si>
  <si>
    <t>Chromatic Orb</t>
  </si>
  <si>
    <t>Color Spray</t>
  </si>
  <si>
    <t>Command</t>
  </si>
  <si>
    <t>Compelled Duel</t>
  </si>
  <si>
    <t>Comprehend Languages</t>
  </si>
  <si>
    <t>Create or Destroy Water</t>
  </si>
  <si>
    <t>Cure Wounds</t>
  </si>
  <si>
    <t>Detect Evil and Good</t>
  </si>
  <si>
    <t>Detect Magic</t>
  </si>
  <si>
    <t>Detect Poison and Disease</t>
  </si>
  <si>
    <t>Disguise Self</t>
  </si>
  <si>
    <t>Dissonant Whispers</t>
  </si>
  <si>
    <t>Divine Favor</t>
  </si>
  <si>
    <t>Earth Tremor</t>
  </si>
  <si>
    <t>Ensnaring Strike</t>
  </si>
  <si>
    <t>Entangle</t>
  </si>
  <si>
    <t>Expeditious Retreat</t>
  </si>
  <si>
    <t>Faerie Fire</t>
  </si>
  <si>
    <t>False Life</t>
  </si>
  <si>
    <t>Feather Fall</t>
  </si>
  <si>
    <t>Find Familiar</t>
  </si>
  <si>
    <t>Fog Cloud</t>
  </si>
  <si>
    <t>Goodberry</t>
  </si>
  <si>
    <t>Grease</t>
  </si>
  <si>
    <t>Guiding Bolt</t>
  </si>
  <si>
    <t>Hail of Thorns</t>
  </si>
  <si>
    <t>Healing Word</t>
  </si>
  <si>
    <t>Hellish Rebuke</t>
  </si>
  <si>
    <t>Heroism</t>
  </si>
  <si>
    <t>Hex</t>
  </si>
  <si>
    <t>Hunter's Mark</t>
  </si>
  <si>
    <t>Ice Knife</t>
  </si>
  <si>
    <t>Identify</t>
  </si>
  <si>
    <t>Illusory Script</t>
  </si>
  <si>
    <t>Inflict Wounds</t>
  </si>
  <si>
    <t>Jump</t>
  </si>
  <si>
    <t>Longstrider</t>
  </si>
  <si>
    <t>Mage Armor</t>
  </si>
  <si>
    <t>Magic Missile</t>
  </si>
  <si>
    <t>Protection from Evil and Good</t>
  </si>
  <si>
    <t>Purify Food and Drink</t>
  </si>
  <si>
    <t>Ray of Sickness</t>
  </si>
  <si>
    <t>Sanctuary</t>
  </si>
  <si>
    <t>Searing Smite</t>
  </si>
  <si>
    <t>Shield</t>
  </si>
  <si>
    <t>Shield of Faith</t>
  </si>
  <si>
    <t>Silent Image</t>
  </si>
  <si>
    <t>Sleep</t>
  </si>
  <si>
    <t>Snare</t>
  </si>
  <si>
    <t>Speak with Animals</t>
  </si>
  <si>
    <t>Tasha's Hideous Laughter</t>
  </si>
  <si>
    <t>Tenser's Floating Disk</t>
  </si>
  <si>
    <t>Thunderous Smite</t>
  </si>
  <si>
    <t>Thunderwave</t>
  </si>
  <si>
    <t>Unseen Servant</t>
  </si>
  <si>
    <t>Witch Bolt</t>
  </si>
  <si>
    <t>Wrathful Smite</t>
  </si>
  <si>
    <t>Zephyr Strike</t>
  </si>
  <si>
    <t>Aganazzar's Scorcher</t>
  </si>
  <si>
    <t>Aid</t>
  </si>
  <si>
    <t>Alter Self</t>
  </si>
  <si>
    <t>Animal Messenger</t>
  </si>
  <si>
    <t>Arcane Lock</t>
  </si>
  <si>
    <t>Augury</t>
  </si>
  <si>
    <t>Barkskin</t>
  </si>
  <si>
    <t>Beast Sense</t>
  </si>
  <si>
    <t>Blindness/Deafness</t>
  </si>
  <si>
    <t>Blur</t>
  </si>
  <si>
    <t>Branding Smite</t>
  </si>
  <si>
    <t>Calm Emotions</t>
  </si>
  <si>
    <t>Cloud of Daggers</t>
  </si>
  <si>
    <t>Continual Flame</t>
  </si>
  <si>
    <t>Cordon of Arrows</t>
  </si>
  <si>
    <t>Crown of Madness</t>
  </si>
  <si>
    <t>Darkness</t>
  </si>
  <si>
    <t>Darkvision</t>
  </si>
  <si>
    <t>Detect Thoughts</t>
  </si>
  <si>
    <t>Dragon's Breath</t>
  </si>
  <si>
    <t>Dust Devil</t>
  </si>
  <si>
    <t>Earthbind</t>
  </si>
  <si>
    <t>Enhance Ability</t>
  </si>
  <si>
    <t>Enlarge/Reduce</t>
  </si>
  <si>
    <t>Enthrall</t>
  </si>
  <si>
    <t>Find Steed</t>
  </si>
  <si>
    <t>Find Traps</t>
  </si>
  <si>
    <t>Flame Blade</t>
  </si>
  <si>
    <t>Flaming Sphere</t>
  </si>
  <si>
    <t>Gentle Repose</t>
  </si>
  <si>
    <t>Gust of Wind</t>
  </si>
  <si>
    <t>Healing Spirit</t>
  </si>
  <si>
    <t>Heat Metal</t>
  </si>
  <si>
    <t>Hold Person</t>
  </si>
  <si>
    <t>Invisibility</t>
  </si>
  <si>
    <t>Knock</t>
  </si>
  <si>
    <t>Lesser Restoration</t>
  </si>
  <si>
    <t>Levitate</t>
  </si>
  <si>
    <t>Locate Animals or Plants</t>
  </si>
  <si>
    <t>Locate Object</t>
  </si>
  <si>
    <t>Magic Mouth</t>
  </si>
  <si>
    <t>Magic Weapon</t>
  </si>
  <si>
    <t>Maximilian's Earthen Grasp</t>
  </si>
  <si>
    <t>Melf's Acid Arrow</t>
  </si>
  <si>
    <t>Mind Spike</t>
  </si>
  <si>
    <t>Mirror Image</t>
  </si>
  <si>
    <t>Misty Step</t>
  </si>
  <si>
    <t>Moonbeam</t>
  </si>
  <si>
    <t>Nystul's Magic Aura</t>
  </si>
  <si>
    <t>Pass without Trace</t>
  </si>
  <si>
    <t>Phantasmal Force</t>
  </si>
  <si>
    <t>Prayer of Healing</t>
  </si>
  <si>
    <t>Protection from Poison</t>
  </si>
  <si>
    <t>Pyrotechnics</t>
  </si>
  <si>
    <t>Ray of Enfeeblement</t>
  </si>
  <si>
    <t>Rope Trick</t>
  </si>
  <si>
    <t>Scorching Ray</t>
  </si>
  <si>
    <t>See Invisibility</t>
  </si>
  <si>
    <t>Shadow Blade</t>
  </si>
  <si>
    <t>Shatter</t>
  </si>
  <si>
    <t>Silence</t>
  </si>
  <si>
    <t>Skywrite</t>
  </si>
  <si>
    <t>Snilloc's Snowball Swarm</t>
  </si>
  <si>
    <t>Spider Climb</t>
  </si>
  <si>
    <t>Spike Growth</t>
  </si>
  <si>
    <t>Spiritual Weapon</t>
  </si>
  <si>
    <t>Suggestion</t>
  </si>
  <si>
    <t>Warding Bond</t>
  </si>
  <si>
    <t>Warding Wind</t>
  </si>
  <si>
    <t>Web</t>
  </si>
  <si>
    <t>Zone of Truth</t>
  </si>
  <si>
    <t>Animate Dead</t>
  </si>
  <si>
    <t>Aura of Vitality</t>
  </si>
  <si>
    <t>Beacon of Hope</t>
  </si>
  <si>
    <t>Bestow Curse</t>
  </si>
  <si>
    <t>Blinding Smite</t>
  </si>
  <si>
    <t>Blink</t>
  </si>
  <si>
    <t>Call Lightning</t>
  </si>
  <si>
    <t>Catnap</t>
  </si>
  <si>
    <t>Clairvoyance</t>
  </si>
  <si>
    <t>Conjure Animals</t>
  </si>
  <si>
    <t>Conjure Barrage</t>
  </si>
  <si>
    <t>Counterspell</t>
  </si>
  <si>
    <t>Create Food and Water</t>
  </si>
  <si>
    <t>Crusader's Mantle</t>
  </si>
  <si>
    <t>Daylight</t>
  </si>
  <si>
    <t>Dispel Magic</t>
  </si>
  <si>
    <t>Elemental Weapon</t>
  </si>
  <si>
    <t>Enemies Abound</t>
  </si>
  <si>
    <t>Erupting Earth</t>
  </si>
  <si>
    <t>Fear</t>
  </si>
  <si>
    <t>Feign Death</t>
  </si>
  <si>
    <t>Fireball</t>
  </si>
  <si>
    <t>Flame Arrows</t>
  </si>
  <si>
    <t>Fly</t>
  </si>
  <si>
    <t>Gaseous Form</t>
  </si>
  <si>
    <t>Glyph of Warding</t>
  </si>
  <si>
    <t>Haste</t>
  </si>
  <si>
    <t>Hunger of Hadar</t>
  </si>
  <si>
    <t>Hypnotic Pattern</t>
  </si>
  <si>
    <t>Leomund's Tiny Hut</t>
  </si>
  <si>
    <t>Life Transference</t>
  </si>
  <si>
    <t>Lightning Arrow</t>
  </si>
  <si>
    <t>Lightning Bolt</t>
  </si>
  <si>
    <t>Magic Circle</t>
  </si>
  <si>
    <t>Major Image</t>
  </si>
  <si>
    <t>Mass Healing Word</t>
  </si>
  <si>
    <t>Meld into Stone</t>
  </si>
  <si>
    <t>Melf's Minute Meteors</t>
  </si>
  <si>
    <t>Nondetection</t>
  </si>
  <si>
    <t>Phantom Steed</t>
  </si>
  <si>
    <t>Plant Growth</t>
  </si>
  <si>
    <t>Protection from Energy</t>
  </si>
  <si>
    <t>Remove Curse</t>
  </si>
  <si>
    <t>Revivify</t>
  </si>
  <si>
    <t>Sending</t>
  </si>
  <si>
    <t>Sleet Storm</t>
  </si>
  <si>
    <t>Slow</t>
  </si>
  <si>
    <t>Speak with Dead</t>
  </si>
  <si>
    <t>Speak with Plants</t>
  </si>
  <si>
    <t>Spirit Guardians</t>
  </si>
  <si>
    <t>Stinking Cloud</t>
  </si>
  <si>
    <t>Summon Lesser Demons</t>
  </si>
  <si>
    <t>Thunder Step</t>
  </si>
  <si>
    <t>Tidal Wave</t>
  </si>
  <si>
    <t>Tiny Servant</t>
  </si>
  <si>
    <t>Tongues</t>
  </si>
  <si>
    <t>Vampiric Touch</t>
  </si>
  <si>
    <t>Wall of Sand</t>
  </si>
  <si>
    <t>Wall of Water</t>
  </si>
  <si>
    <t>Water Breathing</t>
  </si>
  <si>
    <t>Water Walk</t>
  </si>
  <si>
    <t>Wind Wall</t>
  </si>
  <si>
    <t>Arcane Eye</t>
  </si>
  <si>
    <t>Aura of Life</t>
  </si>
  <si>
    <t>Aura of Purity</t>
  </si>
  <si>
    <t>Banishment</t>
  </si>
  <si>
    <t>Blight</t>
  </si>
  <si>
    <t>Charm Monster</t>
  </si>
  <si>
    <t>Compulsion</t>
  </si>
  <si>
    <t>Confusion</t>
  </si>
  <si>
    <t>Conjure Minor Elementals</t>
  </si>
  <si>
    <t>Conjure Woodland Beings</t>
  </si>
  <si>
    <t>Control Water</t>
  </si>
  <si>
    <t>Death Ward</t>
  </si>
  <si>
    <t>Dimension Door</t>
  </si>
  <si>
    <t>Divination</t>
  </si>
  <si>
    <t>Dominate Beast</t>
  </si>
  <si>
    <t>Elemental Bane</t>
  </si>
  <si>
    <t>Evard's Black Tentacles</t>
  </si>
  <si>
    <t>Fabricate</t>
  </si>
  <si>
    <t>Find Greater Steed</t>
  </si>
  <si>
    <t>Fire Shield</t>
  </si>
  <si>
    <t>Freedom of Movement</t>
  </si>
  <si>
    <t>Giant Insect</t>
  </si>
  <si>
    <t>Grasping Vine</t>
  </si>
  <si>
    <t>Greater Invisibility</t>
  </si>
  <si>
    <t>Guardian of Faith</t>
  </si>
  <si>
    <t>Guardian of Nature</t>
  </si>
  <si>
    <t>Hallucinatory Terrain</t>
  </si>
  <si>
    <t>Ice Storm</t>
  </si>
  <si>
    <t>Leomund's Secret Chest</t>
  </si>
  <si>
    <t>Locate Creature</t>
  </si>
  <si>
    <t>Mordenkainen's Faithful Hound</t>
  </si>
  <si>
    <t>Mordenkainen's Private Sanctum</t>
  </si>
  <si>
    <t>Otiluke's Resilient Sphere</t>
  </si>
  <si>
    <t>Phantasmal Killer</t>
  </si>
  <si>
    <t>Polymorph</t>
  </si>
  <si>
    <t>Shadow of Moil</t>
  </si>
  <si>
    <t>Sickening Radiance</t>
  </si>
  <si>
    <t>Staggering Smite</t>
  </si>
  <si>
    <t>Stone Shape</t>
  </si>
  <si>
    <t>Stoneskin</t>
  </si>
  <si>
    <t>Storm Sphere</t>
  </si>
  <si>
    <t>Summon Greater Demon</t>
  </si>
  <si>
    <t>Vitriolic Sphere</t>
  </si>
  <si>
    <t>Wall of Fire</t>
  </si>
  <si>
    <t>Watery Sphere</t>
  </si>
  <si>
    <t>Animate Objects</t>
  </si>
  <si>
    <t>Antilife Shell</t>
  </si>
  <si>
    <t>Awaken</t>
  </si>
  <si>
    <t>Banishing Smite</t>
  </si>
  <si>
    <t>Bigby's Hand</t>
  </si>
  <si>
    <t>Circle of Power</t>
  </si>
  <si>
    <t>Cloudkill</t>
  </si>
  <si>
    <t>Commune</t>
  </si>
  <si>
    <t>Commune with Nature</t>
  </si>
  <si>
    <t>Cone of Cold</t>
  </si>
  <si>
    <t>Conjure Elemental</t>
  </si>
  <si>
    <t>Conjure Volley</t>
  </si>
  <si>
    <t>Contact Other Plane</t>
  </si>
  <si>
    <t>Contagion</t>
  </si>
  <si>
    <t>Control Winds</t>
  </si>
  <si>
    <t>Creation</t>
  </si>
  <si>
    <t>Danse Macabre</t>
  </si>
  <si>
    <t>Dawn</t>
  </si>
  <si>
    <t>Destructive Wave</t>
  </si>
  <si>
    <t>Dispel Evil and Good</t>
  </si>
  <si>
    <t>Dominate Person</t>
  </si>
  <si>
    <t>Dream</t>
  </si>
  <si>
    <t>Enervation</t>
  </si>
  <si>
    <t>Far Step</t>
  </si>
  <si>
    <t>Flame Strike</t>
  </si>
  <si>
    <t>Geas</t>
  </si>
  <si>
    <t>Greater Restoration</t>
  </si>
  <si>
    <t>Hallow</t>
  </si>
  <si>
    <t>Hold Monster</t>
  </si>
  <si>
    <t>Holy Weapon</t>
  </si>
  <si>
    <t>Immolation</t>
  </si>
  <si>
    <t>Infernal Calling</t>
  </si>
  <si>
    <t>Insect Plague</t>
  </si>
  <si>
    <t>Legend Lore</t>
  </si>
  <si>
    <t>Maelstrom</t>
  </si>
  <si>
    <t>Mass Cure Wounds</t>
  </si>
  <si>
    <t>Mislead</t>
  </si>
  <si>
    <t>Modify Memory</t>
  </si>
  <si>
    <t>Negative Energy Flood</t>
  </si>
  <si>
    <t>Passwall</t>
  </si>
  <si>
    <t>Planar Binding</t>
  </si>
  <si>
    <t>Raise Dead</t>
  </si>
  <si>
    <t>Rary's Telepathic Bond</t>
  </si>
  <si>
    <t>Reincarnate</t>
  </si>
  <si>
    <t>Scrying</t>
  </si>
  <si>
    <t>Seeming</t>
  </si>
  <si>
    <t>Skill Empowerment</t>
  </si>
  <si>
    <t>Steel Wind Strike</t>
  </si>
  <si>
    <t>Swift Quiver</t>
  </si>
  <si>
    <t>Synaptic Static</t>
  </si>
  <si>
    <t>Telekinesis</t>
  </si>
  <si>
    <t>Teleportation Circle</t>
  </si>
  <si>
    <t>Transmute Rock</t>
  </si>
  <si>
    <t>Tree Stride</t>
  </si>
  <si>
    <t>Wall of Force</t>
  </si>
  <si>
    <t>Wall of Light</t>
  </si>
  <si>
    <t>Wall of Stone</t>
  </si>
  <si>
    <t>Wrath of Nature</t>
  </si>
  <si>
    <t>Arcane Gate</t>
  </si>
  <si>
    <t>Blade Barrier</t>
  </si>
  <si>
    <t>Bones of the Earth</t>
  </si>
  <si>
    <t>Chain Lightning</t>
  </si>
  <si>
    <t>Circle of Death</t>
  </si>
  <si>
    <t>Conjure Fey</t>
  </si>
  <si>
    <t>Contingency</t>
  </si>
  <si>
    <t>Create Homunculus</t>
  </si>
  <si>
    <t>Create Undead</t>
  </si>
  <si>
    <t>Disintegrate</t>
  </si>
  <si>
    <t>Drawmij's Instant Summons</t>
  </si>
  <si>
    <t>Druid Grove</t>
  </si>
  <si>
    <t>Eyebite</t>
  </si>
  <si>
    <t>Find the Path</t>
  </si>
  <si>
    <t>Flesh to Stone</t>
  </si>
  <si>
    <t>Forbiddance</t>
  </si>
  <si>
    <t>Globe of Invulnerability</t>
  </si>
  <si>
    <t>Guards and Wards</t>
  </si>
  <si>
    <t>Harm</t>
  </si>
  <si>
    <t>Heal</t>
  </si>
  <si>
    <t>Heroes' Feast</t>
  </si>
  <si>
    <t>Investiture of Flame</t>
  </si>
  <si>
    <t>Investiture of Ice</t>
  </si>
  <si>
    <t>Investiture of Stone</t>
  </si>
  <si>
    <t>Investiture of Wind</t>
  </si>
  <si>
    <t>Magic Jar</t>
  </si>
  <si>
    <t>Mass Suggestion</t>
  </si>
  <si>
    <t>Mental Prison</t>
  </si>
  <si>
    <t>Move Earth</t>
  </si>
  <si>
    <t>Otiluke's Freezing Sphere</t>
  </si>
  <si>
    <t>Otto's Irresistible Dance</t>
  </si>
  <si>
    <t>Planar Ally</t>
  </si>
  <si>
    <t>Primordial Ward</t>
  </si>
  <si>
    <t>Programmed Illusion</t>
  </si>
  <si>
    <t>Scatter</t>
  </si>
  <si>
    <t>Soul Cage</t>
  </si>
  <si>
    <t>Sunbeam</t>
  </si>
  <si>
    <t>Tenser's Transformation</t>
  </si>
  <si>
    <t>Transport via Plants</t>
  </si>
  <si>
    <t>True Seeing</t>
  </si>
  <si>
    <t>Wall of Ice</t>
  </si>
  <si>
    <t>Wall of Thorns</t>
  </si>
  <si>
    <t>Wind Walk</t>
  </si>
  <si>
    <t>Word of Recall</t>
  </si>
  <si>
    <t>Conjure Celestial</t>
  </si>
  <si>
    <t>Crown of Stars</t>
  </si>
  <si>
    <t>Delayed Blast Fireball</t>
  </si>
  <si>
    <t>Divine Word</t>
  </si>
  <si>
    <t>Etherealness</t>
  </si>
  <si>
    <t>Finger of Death</t>
  </si>
  <si>
    <t>Fire Storm</t>
  </si>
  <si>
    <t>Forcecage</t>
  </si>
  <si>
    <t>Mirage Arcane</t>
  </si>
  <si>
    <t>Mordenkainen's Magnificent Mansion</t>
  </si>
  <si>
    <t>Mordenkainen's Sword</t>
  </si>
  <si>
    <t>Plane Shift</t>
  </si>
  <si>
    <t>Power Word Pain</t>
  </si>
  <si>
    <t>Prismatic Spray</t>
  </si>
  <si>
    <t>Project Image</t>
  </si>
  <si>
    <t>Regenerate</t>
  </si>
  <si>
    <t>Resurrection</t>
  </si>
  <si>
    <t>Reverse Gravity</t>
  </si>
  <si>
    <t>Sequester</t>
  </si>
  <si>
    <t>Simulacrum</t>
  </si>
  <si>
    <t>Symbol</t>
  </si>
  <si>
    <t>Teleport</t>
  </si>
  <si>
    <t>Temple of the Gods</t>
  </si>
  <si>
    <t>Whirlwind</t>
  </si>
  <si>
    <t>Abi-Dalzim's Horrid Wilting</t>
  </si>
  <si>
    <t>Animal Shapes</t>
  </si>
  <si>
    <t>Antimagic Field</t>
  </si>
  <si>
    <t>Antipathy/Sympathy</t>
  </si>
  <si>
    <t>Clone</t>
  </si>
  <si>
    <t>Control Weather</t>
  </si>
  <si>
    <t>Demiplane</t>
  </si>
  <si>
    <t>Dominate Monster</t>
  </si>
  <si>
    <t>Earthquake</t>
  </si>
  <si>
    <t>Feeblemind</t>
  </si>
  <si>
    <t>Glibness</t>
  </si>
  <si>
    <t>Holy Aura</t>
  </si>
  <si>
    <t>Illusory Dragon</t>
  </si>
  <si>
    <t>Incendiary Cloud</t>
  </si>
  <si>
    <t>Maddening Darkness</t>
  </si>
  <si>
    <t>Maze</t>
  </si>
  <si>
    <t>Mighty Fortress</t>
  </si>
  <si>
    <t>Mind Blank</t>
  </si>
  <si>
    <t>Power Word Stun</t>
  </si>
  <si>
    <t>Sunburst</t>
  </si>
  <si>
    <t>Telepathy</t>
  </si>
  <si>
    <t>Tsunami</t>
  </si>
  <si>
    <t>Astral Projection</t>
  </si>
  <si>
    <t>Foresight</t>
  </si>
  <si>
    <t>Gate</t>
  </si>
  <si>
    <t>Imprisonment</t>
  </si>
  <si>
    <t>Invulnerability</t>
  </si>
  <si>
    <t>Mass Heal</t>
  </si>
  <si>
    <t>Mass Polymorph</t>
  </si>
  <si>
    <t>Meteor Swarm</t>
  </si>
  <si>
    <t>Power Word Heal</t>
  </si>
  <si>
    <t>Power Word Kill</t>
  </si>
  <si>
    <t>Prismatic Wall</t>
  </si>
  <si>
    <t>Psychic Scream</t>
  </si>
  <si>
    <t>Shapechange</t>
  </si>
  <si>
    <t>Storm of Vengeance</t>
  </si>
  <si>
    <t>Time Stop</t>
  </si>
  <si>
    <t>True Polymorph</t>
  </si>
  <si>
    <t>True Resurrection</t>
  </si>
  <si>
    <t>Weird</t>
  </si>
  <si>
    <t>Wish</t>
  </si>
  <si>
    <t>1st Level</t>
  </si>
  <si>
    <t>Cantrips</t>
  </si>
  <si>
    <t>2nd Level</t>
  </si>
  <si>
    <t>9th Level</t>
  </si>
  <si>
    <t>8th Level</t>
  </si>
  <si>
    <t>7th Level</t>
  </si>
  <si>
    <t>6th Level</t>
  </si>
  <si>
    <t>5th Level</t>
  </si>
  <si>
    <t>4th Level</t>
  </si>
  <si>
    <t>3rd Level</t>
  </si>
  <si>
    <t>Amulet of the Planes</t>
  </si>
  <si>
    <t>Figurine of Wondrous Power</t>
  </si>
  <si>
    <t>Armor of Resistance (Chain Shirt)</t>
  </si>
  <si>
    <t>Armor of Resistance (Chain Mail)</t>
  </si>
  <si>
    <t>Armor of Resistance (Half Plate)</t>
  </si>
  <si>
    <t>Bag of 100 GP</t>
  </si>
  <si>
    <t>4 Potions of Healing</t>
  </si>
  <si>
    <t>Spell Scroll</t>
  </si>
  <si>
    <t>Portable Ram</t>
  </si>
  <si>
    <t>Steel Mirror</t>
  </si>
  <si>
    <t>10-foot pole</t>
  </si>
  <si>
    <t>Sack</t>
  </si>
  <si>
    <t>Iron Door(Up to 10 feet wide and 10 feet high, barred on one side of your choice), which you can place in an opening you can reach; it conforms to fit the opening, attaching and hinging itself</t>
  </si>
  <si>
    <t>Window (2 feet by 4 feet, up to 2 feet deep), which you can place on a vertical surface you can reach</t>
  </si>
  <si>
    <t>Silver Coffer (1 ft long, 6 inches wide and deep) worth 500 GP</t>
  </si>
  <si>
    <t>Riding Horse (See MM for statistics)</t>
  </si>
  <si>
    <t>2 mastiffs (see MM for statistics)</t>
  </si>
  <si>
    <t>Rowboat (12 feet long)</t>
  </si>
  <si>
    <t>Pit (a cube 10 feet on a side), which you can place on the ground within 10 feet of you</t>
  </si>
  <si>
    <t>Wooden Ladder (24 feet long)</t>
  </si>
  <si>
    <t>10 gems worth 100 GP each</t>
  </si>
  <si>
    <t>Bullseye Lantern (filled and lit)</t>
  </si>
  <si>
    <t>Hempen Rope (50 feet, coiled)</t>
  </si>
  <si>
    <t>Hempen Rope (50feet, coiled)</t>
  </si>
  <si>
    <t>Robe of Useful Item Spells</t>
  </si>
  <si>
    <t>Spell</t>
  </si>
  <si>
    <t>Diamonds</t>
  </si>
  <si>
    <t>Fire Opals</t>
  </si>
  <si>
    <t>Opals</t>
  </si>
  <si>
    <t>Rubies</t>
  </si>
  <si>
    <t>Quantity</t>
  </si>
  <si>
    <t>Patches</t>
  </si>
  <si>
    <t>Ability Score</t>
  </si>
  <si>
    <t>Wisdom</t>
  </si>
  <si>
    <t>Intelligence</t>
  </si>
  <si>
    <t>Charisma</t>
  </si>
  <si>
    <t>Roll 1</t>
  </si>
  <si>
    <t>Score</t>
  </si>
  <si>
    <t>Roll 2</t>
  </si>
  <si>
    <t>Roll 3</t>
  </si>
  <si>
    <t>Roll 4</t>
  </si>
  <si>
    <t>Communication</t>
  </si>
  <si>
    <t>The item communicates by transmitting emotion to the creature carrying or wielding it</t>
  </si>
  <si>
    <t>The item can speak, read, and understand one or more languages</t>
  </si>
  <si>
    <t xml:space="preserve">The item can speak, read, and understand one or more languages. In addition, the item can communicate telepathically with any character that carries or wields it. </t>
  </si>
  <si>
    <t>Senses</t>
  </si>
  <si>
    <t>Hearing and normal vision out to 30 feet</t>
  </si>
  <si>
    <t>Hearing and normal vision out to 60 feet</t>
  </si>
  <si>
    <t>Hearing and normal vision out to 120 feet</t>
  </si>
  <si>
    <t>Hearing and darkvision out to 120 feet</t>
  </si>
  <si>
    <t>Alignment</t>
  </si>
  <si>
    <t>Neutral Good</t>
  </si>
  <si>
    <t>Lawful Neutral</t>
  </si>
  <si>
    <t>Chaotic Neutral</t>
  </si>
  <si>
    <t>Lawful Evil</t>
  </si>
  <si>
    <t>Neutral Evil</t>
  </si>
  <si>
    <t>Chaotic Evil</t>
  </si>
  <si>
    <t>Neutral</t>
  </si>
  <si>
    <t>Purpose</t>
  </si>
  <si>
    <t>Aligned: The item seeks to defeat or destory those of a diametrically opposed alignment. (Such an item is never neutral.)</t>
  </si>
  <si>
    <t>Bane: The item seeks to defeat or destroy cratures of a particular kind, such as fiends, shapechangers, trolls, or wizards.</t>
  </si>
  <si>
    <t>Protector: The item seeks to defend a particular race of creature, such as elves or druids.</t>
  </si>
  <si>
    <t>Crusader: The item seeks to defeat, weaken, or destroy the servents of a particular deity.</t>
  </si>
  <si>
    <t>Templar: The item seeks to defend the servants and interest of a particular deity.</t>
  </si>
  <si>
    <t>Destroyer: The item craves destruction and goads its user to fight arbitrarily</t>
  </si>
  <si>
    <t>Glory Seeker: The item seeks renown as the greates magic item in the world, by establishing its user as a famous or notorious figure.</t>
  </si>
  <si>
    <t>Lore Seeker: The item craves knowledge or is determined to solve a mystery, learn a secret, or unravel a cryptic prophecy.</t>
  </si>
  <si>
    <t>Destiny Seeker: The item is convinced that it and its wielder have key roles to play in future events.</t>
  </si>
  <si>
    <t xml:space="preserve">Creator Seeker: The item seeks its creator and wants to understand why it was created. </t>
  </si>
  <si>
    <t>sculpture</t>
  </si>
  <si>
    <t>book</t>
  </si>
  <si>
    <t>tapestry</t>
  </si>
  <si>
    <t>mosaic</t>
  </si>
  <si>
    <t>oil</t>
  </si>
  <si>
    <t>acrylic</t>
  </si>
  <si>
    <t>watercolor</t>
  </si>
  <si>
    <t>ink</t>
  </si>
  <si>
    <t>hot wax</t>
  </si>
  <si>
    <t>fresco</t>
  </si>
  <si>
    <t>gouache</t>
  </si>
  <si>
    <t>enamel</t>
  </si>
  <si>
    <t>etempera</t>
  </si>
  <si>
    <t>outsider</t>
  </si>
  <si>
    <t>photrealistic</t>
  </si>
  <si>
    <t>surrealistic</t>
  </si>
  <si>
    <t>modernistic</t>
  </si>
  <si>
    <t>impressionistic</t>
  </si>
  <si>
    <t>Painting Medium</t>
  </si>
  <si>
    <t>Painting Style</t>
  </si>
  <si>
    <t>Painting Type</t>
  </si>
  <si>
    <t>landscape</t>
  </si>
  <si>
    <t>portrait</t>
  </si>
  <si>
    <t>illustration</t>
  </si>
  <si>
    <t>rug</t>
  </si>
  <si>
    <t>Sculpture Medium</t>
  </si>
  <si>
    <t>antler</t>
  </si>
  <si>
    <t>ivory</t>
  </si>
  <si>
    <t>hardwood</t>
  </si>
  <si>
    <t>terracotta</t>
  </si>
  <si>
    <t>wax</t>
  </si>
  <si>
    <t>pewter</t>
  </si>
  <si>
    <t>zinc</t>
  </si>
  <si>
    <t>Sculpture Type</t>
  </si>
  <si>
    <t>Mosaic Medium</t>
  </si>
  <si>
    <t>metal</t>
  </si>
  <si>
    <t>Rug Type</t>
  </si>
  <si>
    <t>woven</t>
  </si>
  <si>
    <t>needle felt</t>
  </si>
  <si>
    <t>knotted</t>
  </si>
  <si>
    <t>flatweave</t>
  </si>
  <si>
    <t>sheep's wool</t>
  </si>
  <si>
    <t>silk</t>
  </si>
  <si>
    <t>angora</t>
  </si>
  <si>
    <t>alpaca</t>
  </si>
  <si>
    <t>insects</t>
  </si>
  <si>
    <t>Rug and Tapestry Medium</t>
  </si>
  <si>
    <t>mage stone</t>
  </si>
  <si>
    <t>Cover Medium</t>
  </si>
  <si>
    <t>Page Medium</t>
  </si>
  <si>
    <t>leather</t>
  </si>
  <si>
    <t>Book  Type</t>
  </si>
  <si>
    <t>reference</t>
  </si>
  <si>
    <t>horror</t>
  </si>
  <si>
    <t>cameo ring</t>
  </si>
  <si>
    <t>claddagh ring</t>
  </si>
  <si>
    <t>cocktail ring</t>
  </si>
  <si>
    <t>ecclesiastical ring</t>
  </si>
  <si>
    <t>engagement ring</t>
  </si>
  <si>
    <t>eternity ring</t>
  </si>
  <si>
    <t>fede ring</t>
  </si>
  <si>
    <t>finger armor ring</t>
  </si>
  <si>
    <t>giardinetti ring</t>
  </si>
  <si>
    <t>gimmal ring</t>
  </si>
  <si>
    <t>key ring</t>
  </si>
  <si>
    <t>memento mori ring</t>
  </si>
  <si>
    <t>mourning ring</t>
  </si>
  <si>
    <t>multi finger ring</t>
  </si>
  <si>
    <t>poison ring</t>
  </si>
  <si>
    <t>puzzle ring</t>
  </si>
  <si>
    <t>signet ring</t>
  </si>
  <si>
    <t>thumb ring</t>
  </si>
  <si>
    <t>toe ring</t>
  </si>
  <si>
    <t>wedding ring</t>
  </si>
  <si>
    <t>bib necklace</t>
  </si>
  <si>
    <t>chain necklace</t>
  </si>
  <si>
    <t>choker necklace</t>
  </si>
  <si>
    <t>collar necklace</t>
  </si>
  <si>
    <t>festoon necklace</t>
  </si>
  <si>
    <t>graduated necklace</t>
  </si>
  <si>
    <t>matinee necklace</t>
  </si>
  <si>
    <t>opera necklace</t>
  </si>
  <si>
    <t>princess necklace</t>
  </si>
  <si>
    <t>torque necklace</t>
  </si>
  <si>
    <t>stud earring set</t>
  </si>
  <si>
    <t>hoop earring set</t>
  </si>
  <si>
    <t>dangle earring set</t>
  </si>
  <si>
    <t>barbell earring</t>
  </si>
  <si>
    <t>huggy earring set</t>
  </si>
  <si>
    <t>ear thread earring set</t>
  </si>
  <si>
    <t xml:space="preserve">ear plut set </t>
  </si>
  <si>
    <t>an abstract</t>
  </si>
  <si>
    <t xml:space="preserve"> an asymmetrical</t>
  </si>
  <si>
    <t>a braided</t>
  </si>
  <si>
    <t>a carved</t>
  </si>
  <si>
    <t>a chainlink</t>
  </si>
  <si>
    <t>an elaborate</t>
  </si>
  <si>
    <t>an elemental motif</t>
  </si>
  <si>
    <t>a floral motif</t>
  </si>
  <si>
    <t>a gaudy</t>
  </si>
  <si>
    <t>a dwarven</t>
  </si>
  <si>
    <t>an elven</t>
  </si>
  <si>
    <t>a glyph motif</t>
  </si>
  <si>
    <t>a holiday motif</t>
  </si>
  <si>
    <t>a logogram motif</t>
  </si>
  <si>
    <t>a nature motif</t>
  </si>
  <si>
    <t>a religious motif</t>
  </si>
  <si>
    <t>a rune motif</t>
  </si>
  <si>
    <t>a simple</t>
  </si>
  <si>
    <t>a symbolic motif</t>
  </si>
  <si>
    <t>a halfling</t>
  </si>
  <si>
    <t>in poor condition.</t>
  </si>
  <si>
    <t>in very poor condition.</t>
  </si>
  <si>
    <t>in good condition.</t>
  </si>
  <si>
    <t>in very good condition.</t>
  </si>
  <si>
    <t>in near perfect condition.</t>
  </si>
  <si>
    <t>a plain gem</t>
  </si>
  <si>
    <t>Gem Number</t>
  </si>
  <si>
    <t>asscher shaped</t>
  </si>
  <si>
    <t>baguette shaped</t>
  </si>
  <si>
    <t>marquise shaped</t>
  </si>
  <si>
    <t>briolette shaped</t>
  </si>
  <si>
    <t>buff-top shaped</t>
  </si>
  <si>
    <t>cabochon shaped</t>
  </si>
  <si>
    <t>cushion shaped</t>
  </si>
  <si>
    <t>emerald shaped</t>
  </si>
  <si>
    <t>heart shaped</t>
  </si>
  <si>
    <t>natural shaped</t>
  </si>
  <si>
    <t>octagon shaped</t>
  </si>
  <si>
    <t>oval shaped</t>
  </si>
  <si>
    <t>pear shaped</t>
  </si>
  <si>
    <t>princess shaped</t>
  </si>
  <si>
    <t>radiant shaped</t>
  </si>
  <si>
    <t>round shaped</t>
  </si>
  <si>
    <t>square shaped</t>
  </si>
  <si>
    <t>trillion shaped</t>
  </si>
  <si>
    <t>a single</t>
  </si>
  <si>
    <t>both</t>
  </si>
  <si>
    <t>statement earring set</t>
  </si>
  <si>
    <t>Size</t>
  </si>
  <si>
    <t xml:space="preserve">a tiny </t>
  </si>
  <si>
    <t>a small</t>
  </si>
  <si>
    <t>a medium</t>
  </si>
  <si>
    <t>a large</t>
  </si>
  <si>
    <t xml:space="preserve">a huge </t>
  </si>
  <si>
    <t>a gigantuan</t>
  </si>
  <si>
    <t>shell</t>
  </si>
  <si>
    <t>scale</t>
  </si>
  <si>
    <t>mohair</t>
  </si>
  <si>
    <t>history</t>
  </si>
  <si>
    <t>science fiction</t>
  </si>
  <si>
    <t>detective</t>
  </si>
  <si>
    <t>Cover Picture</t>
  </si>
  <si>
    <t>Rug and Mosaic Design</t>
  </si>
  <si>
    <t>Clothing Material</t>
  </si>
  <si>
    <t>velvet</t>
  </si>
  <si>
    <t>linen</t>
  </si>
  <si>
    <t>cashmere</t>
  </si>
  <si>
    <t>felt</t>
  </si>
  <si>
    <t>hemp</t>
  </si>
  <si>
    <t>fur</t>
  </si>
  <si>
    <t>garment</t>
  </si>
  <si>
    <t>painting</t>
  </si>
  <si>
    <t>dramatic</t>
  </si>
  <si>
    <t>comedic</t>
  </si>
  <si>
    <t>biographical</t>
  </si>
  <si>
    <t>autobiographical</t>
  </si>
  <si>
    <t>dwarves</t>
  </si>
  <si>
    <t>trolls</t>
  </si>
  <si>
    <t>elves</t>
  </si>
  <si>
    <t>humans</t>
  </si>
  <si>
    <t>halflings</t>
  </si>
  <si>
    <t>goblins</t>
  </si>
  <si>
    <t>kobolds</t>
  </si>
  <si>
    <t>moose</t>
  </si>
  <si>
    <t>deer</t>
  </si>
  <si>
    <t>lice</t>
  </si>
  <si>
    <t>balor</t>
  </si>
  <si>
    <t>behir</t>
  </si>
  <si>
    <t>chimera</t>
  </si>
  <si>
    <t>chuul</t>
  </si>
  <si>
    <t>couatl</t>
  </si>
  <si>
    <t>cyclops</t>
  </si>
  <si>
    <t>dao</t>
  </si>
  <si>
    <t>djinni</t>
  </si>
  <si>
    <t>drow</t>
  </si>
  <si>
    <t>githyanki</t>
  </si>
  <si>
    <t>githzerai</t>
  </si>
  <si>
    <t>glabrezu</t>
  </si>
  <si>
    <t>noble</t>
  </si>
  <si>
    <t>scout</t>
  </si>
  <si>
    <t>catfish</t>
  </si>
  <si>
    <t>pike fish</t>
  </si>
  <si>
    <t>angelfish</t>
  </si>
  <si>
    <t>salmon</t>
  </si>
  <si>
    <t>bass</t>
  </si>
  <si>
    <t>blobfish</t>
  </si>
  <si>
    <t>tuna fish</t>
  </si>
  <si>
    <t>squid</t>
  </si>
  <si>
    <t>trout</t>
  </si>
  <si>
    <t>jellyfish</t>
  </si>
  <si>
    <t>duegar</t>
  </si>
  <si>
    <t xml:space="preserve">hooked </t>
  </si>
  <si>
    <t>embroidered</t>
  </si>
  <si>
    <t>insect carapace</t>
  </si>
  <si>
    <t>childrens'</t>
  </si>
  <si>
    <t>a pair gloves</t>
  </si>
  <si>
    <t>a statue</t>
  </si>
  <si>
    <t>a plate</t>
  </si>
  <si>
    <t>a vase</t>
  </si>
  <si>
    <t>a cup</t>
  </si>
  <si>
    <t>a fork</t>
  </si>
  <si>
    <t>a spoon</t>
  </si>
  <si>
    <t>a knife</t>
  </si>
  <si>
    <t>a bas-relief</t>
  </si>
  <si>
    <t>a bust</t>
  </si>
  <si>
    <t xml:space="preserve">a high relief </t>
  </si>
  <si>
    <t>a sunken relief</t>
  </si>
  <si>
    <t>a serving platter</t>
  </si>
  <si>
    <t>a pitcher</t>
  </si>
  <si>
    <t>a bowl</t>
  </si>
  <si>
    <t>a candlestick holder</t>
  </si>
  <si>
    <t>a plant pot</t>
  </si>
  <si>
    <t>a peg leg</t>
  </si>
  <si>
    <t>a chest</t>
  </si>
  <si>
    <t>a chair</t>
  </si>
  <si>
    <t>a pen</t>
  </si>
  <si>
    <t>a bottle</t>
  </si>
  <si>
    <t>a flask</t>
  </si>
  <si>
    <t>an oil lamp</t>
  </si>
  <si>
    <t>a stool</t>
  </si>
  <si>
    <t>a table</t>
  </si>
  <si>
    <t>a desk</t>
  </si>
  <si>
    <t>a bench</t>
  </si>
  <si>
    <t>a barrell</t>
  </si>
  <si>
    <t>a jewelry box</t>
  </si>
  <si>
    <t>a picture frame</t>
  </si>
  <si>
    <t>a shoe horn</t>
  </si>
  <si>
    <t>a charm</t>
  </si>
  <si>
    <t>a ball</t>
  </si>
  <si>
    <t>a juggling pin</t>
  </si>
  <si>
    <t>a block</t>
  </si>
  <si>
    <t>a key</t>
  </si>
  <si>
    <t>a pepper grinder</t>
  </si>
  <si>
    <t>a handcuff</t>
  </si>
  <si>
    <t>a bucket</t>
  </si>
  <si>
    <t>a door knob</t>
  </si>
  <si>
    <t>a curtain rod</t>
  </si>
  <si>
    <t>a coat rack</t>
  </si>
  <si>
    <t>a corkscrew</t>
  </si>
  <si>
    <t>a cane</t>
  </si>
  <si>
    <t>a gavel</t>
  </si>
  <si>
    <t>a wall mirror</t>
  </si>
  <si>
    <t>a hand mirror</t>
  </si>
  <si>
    <t>a spyglass</t>
  </si>
  <si>
    <t>a lock</t>
  </si>
  <si>
    <t>a hairbrush</t>
  </si>
  <si>
    <t>an inkwell</t>
  </si>
  <si>
    <t>a door knocker</t>
  </si>
  <si>
    <t>a compass</t>
  </si>
  <si>
    <t>a perfume bottle</t>
  </si>
  <si>
    <t>a teapot</t>
  </si>
  <si>
    <t>a wine bottle</t>
  </si>
  <si>
    <t>a skull</t>
  </si>
  <si>
    <t>a sled</t>
  </si>
  <si>
    <t>a decanter</t>
  </si>
  <si>
    <t>a decorative sword</t>
  </si>
  <si>
    <t>a decorative shield</t>
  </si>
  <si>
    <t>a bell</t>
  </si>
  <si>
    <t>a door panel</t>
  </si>
  <si>
    <t>a washboard</t>
  </si>
  <si>
    <t>a spinning wheel</t>
  </si>
  <si>
    <t>a pantry jar</t>
  </si>
  <si>
    <t>a mallet</t>
  </si>
  <si>
    <t>a candle lamp</t>
  </si>
  <si>
    <t>a thimble</t>
  </si>
  <si>
    <t>a mortar</t>
  </si>
  <si>
    <t>a pestle</t>
  </si>
  <si>
    <t>a butter mold</t>
  </si>
  <si>
    <t>a hand saw</t>
  </si>
  <si>
    <t xml:space="preserve">a jug </t>
  </si>
  <si>
    <t>a hat box</t>
  </si>
  <si>
    <t>a short sword scabbard</t>
  </si>
  <si>
    <t>a dagger sheath</t>
  </si>
  <si>
    <t>a long sword scabbard</t>
  </si>
  <si>
    <t>a potion bottle</t>
  </si>
  <si>
    <t>a scroll tube</t>
  </si>
  <si>
    <t>a horseshoe</t>
  </si>
  <si>
    <t>a cutting board</t>
  </si>
  <si>
    <t>a soap dish</t>
  </si>
  <si>
    <t>a wall hook</t>
  </si>
  <si>
    <t>a fire poker</t>
  </si>
  <si>
    <t>a ladle</t>
  </si>
  <si>
    <t>an alms dish</t>
  </si>
  <si>
    <t>a spool</t>
  </si>
  <si>
    <t>an iron</t>
  </si>
  <si>
    <t>a hinge</t>
  </si>
  <si>
    <t>a masher</t>
  </si>
  <si>
    <t>a laundry stick</t>
  </si>
  <si>
    <t>a meat tenderizer</t>
  </si>
  <si>
    <t>a broom</t>
  </si>
  <si>
    <t>a scoop</t>
  </si>
  <si>
    <t>a kettle</t>
  </si>
  <si>
    <t>a coal shovel</t>
  </si>
  <si>
    <t>a shoe stretcher</t>
  </si>
  <si>
    <t>an ice pick</t>
  </si>
  <si>
    <t>a leather covered text</t>
  </si>
  <si>
    <t>a skin covered text</t>
  </si>
  <si>
    <t xml:space="preserve">a bronze covered text </t>
  </si>
  <si>
    <t>a stone covered text</t>
  </si>
  <si>
    <t>a clay covered text</t>
  </si>
  <si>
    <t>a wood covered text</t>
  </si>
  <si>
    <t>a bone covered text</t>
  </si>
  <si>
    <t>an antler covered text</t>
  </si>
  <si>
    <t>a gold covered text</t>
  </si>
  <si>
    <t>a silver covered text</t>
  </si>
  <si>
    <t>a jade covered text</t>
  </si>
  <si>
    <t>an ivory covered text</t>
  </si>
  <si>
    <t>a hardwood covered text</t>
  </si>
  <si>
    <t>a terracotta covered text</t>
  </si>
  <si>
    <t>a wax covered text</t>
  </si>
  <si>
    <t>a pewter covered text</t>
  </si>
  <si>
    <t>a zinc covered text</t>
  </si>
  <si>
    <t>a glass covered text</t>
  </si>
  <si>
    <t>a copper covered text</t>
  </si>
  <si>
    <t>a electrum covered text</t>
  </si>
  <si>
    <t>a tin covered text</t>
  </si>
  <si>
    <t>a iron covered text</t>
  </si>
  <si>
    <t>a mage stone covered text</t>
  </si>
  <si>
    <t>a mithril covered text</t>
  </si>
  <si>
    <t>a platinum covered text</t>
  </si>
  <si>
    <t>a cloth covered text</t>
  </si>
  <si>
    <t>a belt</t>
  </si>
  <si>
    <t>a pair of boots</t>
  </si>
  <si>
    <t>a pouch</t>
  </si>
  <si>
    <t>a bracer</t>
  </si>
  <si>
    <t>a pair of breeches</t>
  </si>
  <si>
    <t>a cape</t>
  </si>
  <si>
    <t>a cloak</t>
  </si>
  <si>
    <t>a handkerchief</t>
  </si>
  <si>
    <t>a dress</t>
  </si>
  <si>
    <t>a backpack</t>
  </si>
  <si>
    <t>a hat</t>
  </si>
  <si>
    <t>a robe</t>
  </si>
  <si>
    <t>a pair of pants</t>
  </si>
  <si>
    <t>a scarf</t>
  </si>
  <si>
    <t>a shirt</t>
  </si>
  <si>
    <t>a skirt</t>
  </si>
  <si>
    <t>a tunic</t>
  </si>
  <si>
    <t>a pair of undergarments</t>
  </si>
  <si>
    <t>an orichalcum covered text</t>
  </si>
  <si>
    <t>an illustration</t>
  </si>
  <si>
    <t>a landscape</t>
  </si>
  <si>
    <t>a portrait</t>
  </si>
  <si>
    <t>a still life</t>
  </si>
  <si>
    <t>of an abstract design.</t>
  </si>
  <si>
    <t>of an asymmetrical design.</t>
  </si>
  <si>
    <t>of an elaborate design.</t>
  </si>
  <si>
    <t>of a braided design.</t>
  </si>
  <si>
    <t>designed with a floral motif.</t>
  </si>
  <si>
    <t>designed with an elemental motif.</t>
  </si>
  <si>
    <t>gaudy.</t>
  </si>
  <si>
    <t>designed with a circular geometric motif.</t>
  </si>
  <si>
    <t>designed with a angular geometric motif.</t>
  </si>
  <si>
    <t>designed with a glyph motif.</t>
  </si>
  <si>
    <t>designed with a holiday motif.</t>
  </si>
  <si>
    <t>designed with a logogram motif.</t>
  </si>
  <si>
    <t>designed with a nature motif.</t>
  </si>
  <si>
    <t>designed with a religious motif.</t>
  </si>
  <si>
    <t>designed with a rune motif.</t>
  </si>
  <si>
    <t>of a simple design.</t>
  </si>
  <si>
    <t>designed with a symbolic motif.</t>
  </si>
  <si>
    <t>designed with a vine motif.</t>
  </si>
  <si>
    <t>an aboleth</t>
  </si>
  <si>
    <t>aboleths</t>
  </si>
  <si>
    <t>a black dragon</t>
  </si>
  <si>
    <t>black dragons</t>
  </si>
  <si>
    <t>a dracolich</t>
  </si>
  <si>
    <t>draoliches</t>
  </si>
  <si>
    <t>blue dragons</t>
  </si>
  <si>
    <t>brass dragons</t>
  </si>
  <si>
    <t>bronze dragons</t>
  </si>
  <si>
    <t>copper dragons</t>
  </si>
  <si>
    <t>gold dragons</t>
  </si>
  <si>
    <t>green dragons</t>
  </si>
  <si>
    <t>red dragons</t>
  </si>
  <si>
    <t>silver dragons</t>
  </si>
  <si>
    <t>white dragons</t>
  </si>
  <si>
    <t>air elementals</t>
  </si>
  <si>
    <t>ankhegs</t>
  </si>
  <si>
    <t>azers</t>
  </si>
  <si>
    <t>axe beaks</t>
  </si>
  <si>
    <t>banshees</t>
  </si>
  <si>
    <t>barbed devils</t>
  </si>
  <si>
    <t>beholders</t>
  </si>
  <si>
    <t>beholder zombies</t>
  </si>
  <si>
    <t>blink dogs</t>
  </si>
  <si>
    <t>bulettes</t>
  </si>
  <si>
    <t>bugbears</t>
  </si>
  <si>
    <t>centaurs</t>
  </si>
  <si>
    <t>chain devils</t>
  </si>
  <si>
    <t>cloakers</t>
  </si>
  <si>
    <t>cloud giants</t>
  </si>
  <si>
    <t>cocatrice</t>
  </si>
  <si>
    <t>darkmantles</t>
  </si>
  <si>
    <t>death dogs</t>
  </si>
  <si>
    <t>death knights</t>
  </si>
  <si>
    <t>deep gnomes</t>
  </si>
  <si>
    <t>demiliches</t>
  </si>
  <si>
    <t>devas</t>
  </si>
  <si>
    <t>dire wolves</t>
  </si>
  <si>
    <t>displacer beasts</t>
  </si>
  <si>
    <t>doppelgangers</t>
  </si>
  <si>
    <t>dragon turtles</t>
  </si>
  <si>
    <t>dretches</t>
  </si>
  <si>
    <t>driders</t>
  </si>
  <si>
    <t>dryads</t>
  </si>
  <si>
    <t>dust mephits</t>
  </si>
  <si>
    <t>earth elementals</t>
  </si>
  <si>
    <t>ettercaps</t>
  </si>
  <si>
    <t>ettins</t>
  </si>
  <si>
    <t>faerie dragons</t>
  </si>
  <si>
    <t>fire elementals</t>
  </si>
  <si>
    <t>fire gians</t>
  </si>
  <si>
    <t>flesh golems</t>
  </si>
  <si>
    <t>frost giants</t>
  </si>
  <si>
    <t>galeb duhrs</t>
  </si>
  <si>
    <t>gargoyles</t>
  </si>
  <si>
    <t>gealtinous cubes</t>
  </si>
  <si>
    <t>ghasts</t>
  </si>
  <si>
    <t>ghosts</t>
  </si>
  <si>
    <t>ghouls</t>
  </si>
  <si>
    <t xml:space="preserve">gibbering mouthers </t>
  </si>
  <si>
    <t>gorgons</t>
  </si>
  <si>
    <t>gray slaads</t>
  </si>
  <si>
    <t>green hags</t>
  </si>
  <si>
    <t>green slaads</t>
  </si>
  <si>
    <t>grells</t>
  </si>
  <si>
    <t>gricks</t>
  </si>
  <si>
    <t>griffons</t>
  </si>
  <si>
    <t>grimlocks</t>
  </si>
  <si>
    <t>gynosphinxs</t>
  </si>
  <si>
    <t>harpys</t>
  </si>
  <si>
    <t>hell hounds</t>
  </si>
  <si>
    <t>helmed horrors</t>
  </si>
  <si>
    <t>hezrous</t>
  </si>
  <si>
    <t>hill giants</t>
  </si>
  <si>
    <t>hippogriffs</t>
  </si>
  <si>
    <t>hobgoblins</t>
  </si>
  <si>
    <t>homunculuss</t>
  </si>
  <si>
    <t>hook horrors</t>
  </si>
  <si>
    <t>horned devils</t>
  </si>
  <si>
    <t>hydras</t>
  </si>
  <si>
    <t>ice devils</t>
  </si>
  <si>
    <t>ice mephits</t>
  </si>
  <si>
    <t>imps</t>
  </si>
  <si>
    <t>intellect devourers</t>
  </si>
  <si>
    <t>invisible stalkers</t>
  </si>
  <si>
    <t>iron golems</t>
  </si>
  <si>
    <t>jackalweres</t>
  </si>
  <si>
    <t>kenkus</t>
  </si>
  <si>
    <t>krakens</t>
  </si>
  <si>
    <t>kuo-toas</t>
  </si>
  <si>
    <t>lamias</t>
  </si>
  <si>
    <t>lemures</t>
  </si>
  <si>
    <t>lichs</t>
  </si>
  <si>
    <t>magma mephits</t>
  </si>
  <si>
    <t>magmins</t>
  </si>
  <si>
    <t>manticores</t>
  </si>
  <si>
    <t>marids</t>
  </si>
  <si>
    <t>mariliths</t>
  </si>
  <si>
    <t>medusas</t>
  </si>
  <si>
    <t>mermans</t>
  </si>
  <si>
    <t>mermaids</t>
  </si>
  <si>
    <t>merrows</t>
  </si>
  <si>
    <t>mezzoloths</t>
  </si>
  <si>
    <t>mimics</t>
  </si>
  <si>
    <t>mind flayers</t>
  </si>
  <si>
    <t>minotaurs</t>
  </si>
  <si>
    <t>mud mephits</t>
  </si>
  <si>
    <t>mummys</t>
  </si>
  <si>
    <t>mummy lords</t>
  </si>
  <si>
    <t>myconids</t>
  </si>
  <si>
    <t>night hags</t>
  </si>
  <si>
    <t>nightmares</t>
  </si>
  <si>
    <t>owlbears</t>
  </si>
  <si>
    <t>piercers</t>
  </si>
  <si>
    <t>pit fiends</t>
  </si>
  <si>
    <t>pixies</t>
  </si>
  <si>
    <t>pseudodragons</t>
  </si>
  <si>
    <t>purple worms</t>
  </si>
  <si>
    <t>quaggoths</t>
  </si>
  <si>
    <t>quasits</t>
  </si>
  <si>
    <t>red slaads</t>
  </si>
  <si>
    <t>revenants</t>
  </si>
  <si>
    <t>rocs</t>
  </si>
  <si>
    <t>ropers</t>
  </si>
  <si>
    <t>rust monsters</t>
  </si>
  <si>
    <t>sahuagins</t>
  </si>
  <si>
    <t>salamanders</t>
  </si>
  <si>
    <t>satyrs</t>
  </si>
  <si>
    <t>scarecrows</t>
  </si>
  <si>
    <t>sea hags</t>
  </si>
  <si>
    <t>shadows</t>
  </si>
  <si>
    <t>shambling mounds</t>
  </si>
  <si>
    <t>skeletons</t>
  </si>
  <si>
    <t>smoke mephits</t>
  </si>
  <si>
    <t>specters</t>
  </si>
  <si>
    <t>spined devils</t>
  </si>
  <si>
    <t>sprites</t>
  </si>
  <si>
    <t>steam mephits</t>
  </si>
  <si>
    <t>stirges</t>
  </si>
  <si>
    <t>stone giants</t>
  </si>
  <si>
    <t>stone golems</t>
  </si>
  <si>
    <t>succubuss</t>
  </si>
  <si>
    <t>storm giants</t>
  </si>
  <si>
    <t>tarrasques</t>
  </si>
  <si>
    <t>thri-kreens</t>
  </si>
  <si>
    <t>treants</t>
  </si>
  <si>
    <t>umber hulks</t>
  </si>
  <si>
    <t>unicorns</t>
  </si>
  <si>
    <t>vampires</t>
  </si>
  <si>
    <t>vrocks</t>
  </si>
  <si>
    <t>water elementals</t>
  </si>
  <si>
    <t>werewolfs</t>
  </si>
  <si>
    <t>werebears</t>
  </si>
  <si>
    <t>wereboars</t>
  </si>
  <si>
    <t>weretigers</t>
  </si>
  <si>
    <t>wights</t>
  </si>
  <si>
    <t>will-o-wisps</t>
  </si>
  <si>
    <t>worgs</t>
  </si>
  <si>
    <t>wraiths</t>
  </si>
  <si>
    <t>wyverns</t>
  </si>
  <si>
    <t>xorns</t>
  </si>
  <si>
    <t>yetis</t>
  </si>
  <si>
    <t>yochlols</t>
  </si>
  <si>
    <t>yuan-tis</t>
  </si>
  <si>
    <t>a blue dragon</t>
  </si>
  <si>
    <t>a brass dragon</t>
  </si>
  <si>
    <t>a bronze dragon</t>
  </si>
  <si>
    <t>a copper dragon</t>
  </si>
  <si>
    <t>a gold dragon</t>
  </si>
  <si>
    <t>a green dragon</t>
  </si>
  <si>
    <t>a red dragon</t>
  </si>
  <si>
    <t>a silver dragon</t>
  </si>
  <si>
    <t>a white dragon</t>
  </si>
  <si>
    <t>an air elemental</t>
  </si>
  <si>
    <t>an ankheg</t>
  </si>
  <si>
    <t>an azer</t>
  </si>
  <si>
    <t>a balor</t>
  </si>
  <si>
    <t>an axe beak</t>
  </si>
  <si>
    <t>a banshee</t>
  </si>
  <si>
    <t>a barbed devil</t>
  </si>
  <si>
    <t>a behir</t>
  </si>
  <si>
    <t>a beholder</t>
  </si>
  <si>
    <t>a beholder zombie</t>
  </si>
  <si>
    <t>a blink dog</t>
  </si>
  <si>
    <t>blue slaad</t>
  </si>
  <si>
    <t>a blue slaad</t>
  </si>
  <si>
    <t>a bulette</t>
  </si>
  <si>
    <t>a bugbear</t>
  </si>
  <si>
    <t>a centaur</t>
  </si>
  <si>
    <t>a chain devil</t>
  </si>
  <si>
    <t>a chimera</t>
  </si>
  <si>
    <t>a chuul</t>
  </si>
  <si>
    <t>a cloaker</t>
  </si>
  <si>
    <t>a cloud giant</t>
  </si>
  <si>
    <t>a cockatrice</t>
  </si>
  <si>
    <t>a couatl</t>
  </si>
  <si>
    <t>a cyclops</t>
  </si>
  <si>
    <t>a dao</t>
  </si>
  <si>
    <t>a darkmantle</t>
  </si>
  <si>
    <t>a death dog</t>
  </si>
  <si>
    <t>a death knight</t>
  </si>
  <si>
    <t>a deep gnome</t>
  </si>
  <si>
    <t>a demilich</t>
  </si>
  <si>
    <t>a deva</t>
  </si>
  <si>
    <t>a dire wolf</t>
  </si>
  <si>
    <t>a displacer beast</t>
  </si>
  <si>
    <t>a djinni</t>
  </si>
  <si>
    <t>a doppelganger</t>
  </si>
  <si>
    <t>a dragon turtle</t>
  </si>
  <si>
    <t>a dretch</t>
  </si>
  <si>
    <t>a drider</t>
  </si>
  <si>
    <t>a dryad</t>
  </si>
  <si>
    <t>a dust mephit</t>
  </si>
  <si>
    <t>an earth elemental</t>
  </si>
  <si>
    <t>an ettercap</t>
  </si>
  <si>
    <t>an ettin</t>
  </si>
  <si>
    <t>a faerie dragon</t>
  </si>
  <si>
    <t>a fire elemental</t>
  </si>
  <si>
    <t>a fire giant</t>
  </si>
  <si>
    <t>a flesh golem</t>
  </si>
  <si>
    <t>a frost giant</t>
  </si>
  <si>
    <t>a galeb duhr</t>
  </si>
  <si>
    <t>a gargoyle</t>
  </si>
  <si>
    <t>a gelatinous cube</t>
  </si>
  <si>
    <t>a ghast</t>
  </si>
  <si>
    <t>a ghost</t>
  </si>
  <si>
    <t>a ghoul</t>
  </si>
  <si>
    <t>a gibbering mouther</t>
  </si>
  <si>
    <t>a githyanki</t>
  </si>
  <si>
    <t>a githzerai</t>
  </si>
  <si>
    <t>a glabrezu</t>
  </si>
  <si>
    <t>a gorgon</t>
  </si>
  <si>
    <t>a gray slaad</t>
  </si>
  <si>
    <t>a green hag</t>
  </si>
  <si>
    <t>a green slaad</t>
  </si>
  <si>
    <t>a grell</t>
  </si>
  <si>
    <t>a grick</t>
  </si>
  <si>
    <t>a griffon</t>
  </si>
  <si>
    <t>a grimlock</t>
  </si>
  <si>
    <t>a gynosphinx</t>
  </si>
  <si>
    <t>a harpy</t>
  </si>
  <si>
    <t>a hell hound</t>
  </si>
  <si>
    <t>a helmed horror</t>
  </si>
  <si>
    <t>a hezrou</t>
  </si>
  <si>
    <t>a hill giant</t>
  </si>
  <si>
    <t>a hippogriff</t>
  </si>
  <si>
    <t>a hobgoblin</t>
  </si>
  <si>
    <t>a homunculus</t>
  </si>
  <si>
    <t>a hook horror</t>
  </si>
  <si>
    <t>a horned devil</t>
  </si>
  <si>
    <t>doing battle with</t>
  </si>
  <si>
    <t>dancing with</t>
  </si>
  <si>
    <t>debating with</t>
  </si>
  <si>
    <t>celebrating with</t>
  </si>
  <si>
    <t>sleeping with</t>
  </si>
  <si>
    <t>playing games with</t>
  </si>
  <si>
    <t>traveling with</t>
  </si>
  <si>
    <t>studying with</t>
  </si>
  <si>
    <t>playing music for</t>
  </si>
  <si>
    <t>eating</t>
  </si>
  <si>
    <t>devouring</t>
  </si>
  <si>
    <t>a hydra</t>
  </si>
  <si>
    <t>an ice devil</t>
  </si>
  <si>
    <t>an ice mephit</t>
  </si>
  <si>
    <t>an imp</t>
  </si>
  <si>
    <t>an intellect devourer</t>
  </si>
  <si>
    <t>an invisible stalker</t>
  </si>
  <si>
    <t>an iron golem</t>
  </si>
  <si>
    <t>a jackalwere</t>
  </si>
  <si>
    <t>a kenku</t>
  </si>
  <si>
    <t>a kobold</t>
  </si>
  <si>
    <t>a kraken</t>
  </si>
  <si>
    <t>a kuo-toa</t>
  </si>
  <si>
    <t>a lamia</t>
  </si>
  <si>
    <t>a lemure</t>
  </si>
  <si>
    <t>a lich</t>
  </si>
  <si>
    <t>a lizardman</t>
  </si>
  <si>
    <t>a magma mephit</t>
  </si>
  <si>
    <t>a magmin</t>
  </si>
  <si>
    <t>a manticore</t>
  </si>
  <si>
    <t>a marid</t>
  </si>
  <si>
    <t>a marilith</t>
  </si>
  <si>
    <t>a medusa</t>
  </si>
  <si>
    <t>a merman</t>
  </si>
  <si>
    <t>a mermaid</t>
  </si>
  <si>
    <t>a merrow</t>
  </si>
  <si>
    <t>a mezzoloth</t>
  </si>
  <si>
    <t>a mimic</t>
  </si>
  <si>
    <t>a mind flayer</t>
  </si>
  <si>
    <t>a minotaur</t>
  </si>
  <si>
    <t>a mud mephit</t>
  </si>
  <si>
    <t>a mummy</t>
  </si>
  <si>
    <t>a mummy lord</t>
  </si>
  <si>
    <t>a myconid</t>
  </si>
  <si>
    <t>a night hag</t>
  </si>
  <si>
    <t>a nightmare</t>
  </si>
  <si>
    <t>an owlbear</t>
  </si>
  <si>
    <t>a pegasus</t>
  </si>
  <si>
    <t>a piercer</t>
  </si>
  <si>
    <t>a pit fiend</t>
  </si>
  <si>
    <t>a pixie</t>
  </si>
  <si>
    <t>a pseudodragon</t>
  </si>
  <si>
    <t>a purple worm</t>
  </si>
  <si>
    <t>a quaggoth</t>
  </si>
  <si>
    <t>a quasit</t>
  </si>
  <si>
    <t>a rakshasa</t>
  </si>
  <si>
    <t>a red slaad</t>
  </si>
  <si>
    <t>a remorhaz</t>
  </si>
  <si>
    <t>a revenant</t>
  </si>
  <si>
    <t>a roc</t>
  </si>
  <si>
    <t>a roper</t>
  </si>
  <si>
    <t>a rust monster</t>
  </si>
  <si>
    <t>a sahuagin</t>
  </si>
  <si>
    <t>a salamander</t>
  </si>
  <si>
    <t>a satyr</t>
  </si>
  <si>
    <t>a scarecrow</t>
  </si>
  <si>
    <t>a sea hag</t>
  </si>
  <si>
    <t>a shadow</t>
  </si>
  <si>
    <t>a shambling mound</t>
  </si>
  <si>
    <t>a skeleton</t>
  </si>
  <si>
    <t>a smoke mephit</t>
  </si>
  <si>
    <t>a specter</t>
  </si>
  <si>
    <t>a spined devil</t>
  </si>
  <si>
    <t>a sprite</t>
  </si>
  <si>
    <t>a steam mephit</t>
  </si>
  <si>
    <t>a stirge</t>
  </si>
  <si>
    <t>a stone giant</t>
  </si>
  <si>
    <t>a stone golem</t>
  </si>
  <si>
    <t>a succubus</t>
  </si>
  <si>
    <t>a storm giant</t>
  </si>
  <si>
    <t>a tarrasque</t>
  </si>
  <si>
    <t>a thri-kreen</t>
  </si>
  <si>
    <t>a treant</t>
  </si>
  <si>
    <t>a troll</t>
  </si>
  <si>
    <t>an umber hulk</t>
  </si>
  <si>
    <t>an unicorn</t>
  </si>
  <si>
    <t>a vampire</t>
  </si>
  <si>
    <t>a water elemental</t>
  </si>
  <si>
    <t>a werewolf</t>
  </si>
  <si>
    <t>a werebear</t>
  </si>
  <si>
    <t>a wereboar</t>
  </si>
  <si>
    <t>a weretiger</t>
  </si>
  <si>
    <t>a wight</t>
  </si>
  <si>
    <t>a will-o-wisp</t>
  </si>
  <si>
    <t>a worg</t>
  </si>
  <si>
    <t>a wraith</t>
  </si>
  <si>
    <t>a wyvern</t>
  </si>
  <si>
    <t>a xorn</t>
  </si>
  <si>
    <t>a yeti</t>
  </si>
  <si>
    <t>a yochlol</t>
  </si>
  <si>
    <t>a yuan-ti</t>
  </si>
  <si>
    <t>an aardvark</t>
  </si>
  <si>
    <t>an elephant</t>
  </si>
  <si>
    <t>an armadillo</t>
  </si>
  <si>
    <t>aardvarks</t>
  </si>
  <si>
    <t>dolphins</t>
  </si>
  <si>
    <t>elephants</t>
  </si>
  <si>
    <t>lions</t>
  </si>
  <si>
    <t>camels</t>
  </si>
  <si>
    <t>hares</t>
  </si>
  <si>
    <t>armadillos</t>
  </si>
  <si>
    <t>baboons</t>
  </si>
  <si>
    <t>beavers</t>
  </si>
  <si>
    <t>whales</t>
  </si>
  <si>
    <t>tigers</t>
  </si>
  <si>
    <t>black bears</t>
  </si>
  <si>
    <t>ferrets</t>
  </si>
  <si>
    <t>bobcats</t>
  </si>
  <si>
    <t>sea lions</t>
  </si>
  <si>
    <t>caribous</t>
  </si>
  <si>
    <t>cheetahs</t>
  </si>
  <si>
    <t>chimpanzees</t>
  </si>
  <si>
    <t>chipmunks</t>
  </si>
  <si>
    <t>vampire bats</t>
  </si>
  <si>
    <t>wombats</t>
  </si>
  <si>
    <t>rabbits</t>
  </si>
  <si>
    <t>cougars</t>
  </si>
  <si>
    <t>coyotes</t>
  </si>
  <si>
    <t>dingos</t>
  </si>
  <si>
    <t>cats</t>
  </si>
  <si>
    <t>kangaroos</t>
  </si>
  <si>
    <t>seals</t>
  </si>
  <si>
    <t>anteaters</t>
  </si>
  <si>
    <t>pandas</t>
  </si>
  <si>
    <t>otters</t>
  </si>
  <si>
    <t>gibbons</t>
  </si>
  <si>
    <t>giraffes</t>
  </si>
  <si>
    <t>groundhogs</t>
  </si>
  <si>
    <t>hedgehogs</t>
  </si>
  <si>
    <t>horses</t>
  </si>
  <si>
    <t>jaguars</t>
  </si>
  <si>
    <t>koalas</t>
  </si>
  <si>
    <t>llamas</t>
  </si>
  <si>
    <t>lynxs</t>
  </si>
  <si>
    <t>manatees</t>
  </si>
  <si>
    <t>meerkats</t>
  </si>
  <si>
    <t>goats</t>
  </si>
  <si>
    <t>gorillas</t>
  </si>
  <si>
    <t>mole rats</t>
  </si>
  <si>
    <t>narwhals</t>
  </si>
  <si>
    <t>opossums</t>
  </si>
  <si>
    <t>orangutans</t>
  </si>
  <si>
    <t>bats</t>
  </si>
  <si>
    <t>polar bears</t>
  </si>
  <si>
    <t>prairie dogs</t>
  </si>
  <si>
    <t>raccoons</t>
  </si>
  <si>
    <t>sheeps</t>
  </si>
  <si>
    <t>skunks</t>
  </si>
  <si>
    <t>sloths</t>
  </si>
  <si>
    <t>spider monkeys</t>
  </si>
  <si>
    <t>squirrels</t>
  </si>
  <si>
    <t>gazelles</t>
  </si>
  <si>
    <t>tasmanian devils</t>
  </si>
  <si>
    <t>wallabys</t>
  </si>
  <si>
    <t>warthogs</t>
  </si>
  <si>
    <t>buffalos</t>
  </si>
  <si>
    <t>wildebeests</t>
  </si>
  <si>
    <t>wolverines</t>
  </si>
  <si>
    <t>zebras</t>
  </si>
  <si>
    <t>panthers</t>
  </si>
  <si>
    <t>rats</t>
  </si>
  <si>
    <t>hamsters</t>
  </si>
  <si>
    <t>crocodiles</t>
  </si>
  <si>
    <t>alligators</t>
  </si>
  <si>
    <t>chameleons</t>
  </si>
  <si>
    <t>iguanas</t>
  </si>
  <si>
    <t>geckos</t>
  </si>
  <si>
    <t>monitor lizards</t>
  </si>
  <si>
    <t>gila monsters</t>
  </si>
  <si>
    <t>boa constrictors</t>
  </si>
  <si>
    <t>cobras</t>
  </si>
  <si>
    <t>vipers</t>
  </si>
  <si>
    <t>turtles</t>
  </si>
  <si>
    <t>tortoises</t>
  </si>
  <si>
    <t>dinosaurs</t>
  </si>
  <si>
    <t>spiders</t>
  </si>
  <si>
    <t>scorpions</t>
  </si>
  <si>
    <t>ticks</t>
  </si>
  <si>
    <t>ants</t>
  </si>
  <si>
    <t>antlions</t>
  </si>
  <si>
    <t>bees</t>
  </si>
  <si>
    <t>beetles</t>
  </si>
  <si>
    <t>butterflys</t>
  </si>
  <si>
    <t>cockroachs</t>
  </si>
  <si>
    <t>crickets</t>
  </si>
  <si>
    <t>earwigs</t>
  </si>
  <si>
    <t>fleas</t>
  </si>
  <si>
    <t>flys</t>
  </si>
  <si>
    <t>grasshoppers</t>
  </si>
  <si>
    <t>moths</t>
  </si>
  <si>
    <t>termites</t>
  </si>
  <si>
    <t>wasps</t>
  </si>
  <si>
    <t>badgers</t>
  </si>
  <si>
    <t>boars</t>
  </si>
  <si>
    <t>crabs</t>
  </si>
  <si>
    <t>sea horses</t>
  </si>
  <si>
    <t>sharks</t>
  </si>
  <si>
    <t>toads</t>
  </si>
  <si>
    <t>dogs</t>
  </si>
  <si>
    <t>frogs</t>
  </si>
  <si>
    <t>cods</t>
  </si>
  <si>
    <t>mackerels</t>
  </si>
  <si>
    <t>eels</t>
  </si>
  <si>
    <t>herrings</t>
  </si>
  <si>
    <t>barracudas</t>
  </si>
  <si>
    <t>mantarays</t>
  </si>
  <si>
    <t>snails</t>
  </si>
  <si>
    <t>slugs</t>
  </si>
  <si>
    <t>minnows</t>
  </si>
  <si>
    <t>flounders</t>
  </si>
  <si>
    <t>goblin sharks</t>
  </si>
  <si>
    <t>worms</t>
  </si>
  <si>
    <t>newts</t>
  </si>
  <si>
    <t>owls</t>
  </si>
  <si>
    <t>hawks</t>
  </si>
  <si>
    <t>eagles</t>
  </si>
  <si>
    <t>ducks</t>
  </si>
  <si>
    <t>swans</t>
  </si>
  <si>
    <t>gooses</t>
  </si>
  <si>
    <t>crows</t>
  </si>
  <si>
    <t>cuckoos</t>
  </si>
  <si>
    <t>falcons</t>
  </si>
  <si>
    <t>flamingos</t>
  </si>
  <si>
    <t>hummingbirds</t>
  </si>
  <si>
    <t>vultures</t>
  </si>
  <si>
    <t>sparrows</t>
  </si>
  <si>
    <t>parrots</t>
  </si>
  <si>
    <t>ostrichs</t>
  </si>
  <si>
    <t>pelicans</t>
  </si>
  <si>
    <t>penguins</t>
  </si>
  <si>
    <t>pigeons</t>
  </si>
  <si>
    <t>doves</t>
  </si>
  <si>
    <t>storks</t>
  </si>
  <si>
    <t>swallows</t>
  </si>
  <si>
    <t>thrushs</t>
  </si>
  <si>
    <t>woodpeckers</t>
  </si>
  <si>
    <t>wrens</t>
  </si>
  <si>
    <t>a lion</t>
  </si>
  <si>
    <t>a camel</t>
  </si>
  <si>
    <t>a fox</t>
  </si>
  <si>
    <t>a hare</t>
  </si>
  <si>
    <t>a baboon</t>
  </si>
  <si>
    <t>a beaver</t>
  </si>
  <si>
    <t>a whale</t>
  </si>
  <si>
    <t>a tiger</t>
  </si>
  <si>
    <t>a black bear</t>
  </si>
  <si>
    <t>a ferret</t>
  </si>
  <si>
    <t>a sea lion</t>
  </si>
  <si>
    <t>a cheetah</t>
  </si>
  <si>
    <t>a chimpanzee</t>
  </si>
  <si>
    <t>a chipmunk</t>
  </si>
  <si>
    <t>a vampire bat</t>
  </si>
  <si>
    <t>a wombat</t>
  </si>
  <si>
    <t>a rabbit</t>
  </si>
  <si>
    <t>a cougar</t>
  </si>
  <si>
    <t>a coyote</t>
  </si>
  <si>
    <t>a dingo</t>
  </si>
  <si>
    <t>a cat</t>
  </si>
  <si>
    <t>a kangaroo</t>
  </si>
  <si>
    <t>a seal</t>
  </si>
  <si>
    <t>a moose</t>
  </si>
  <si>
    <t>a panda</t>
  </si>
  <si>
    <t>a gibbon</t>
  </si>
  <si>
    <t>a giraffe</t>
  </si>
  <si>
    <t>a groundhog</t>
  </si>
  <si>
    <t>a hedgehog</t>
  </si>
  <si>
    <t>a horse</t>
  </si>
  <si>
    <t>a hippopotamus</t>
  </si>
  <si>
    <t>a jaguar</t>
  </si>
  <si>
    <t>a koala</t>
  </si>
  <si>
    <t>a llama</t>
  </si>
  <si>
    <t>a lynx</t>
  </si>
  <si>
    <t>a manatee</t>
  </si>
  <si>
    <t>a meerkat</t>
  </si>
  <si>
    <t>a mongoose</t>
  </si>
  <si>
    <t>a goat</t>
  </si>
  <si>
    <t>a narwhal</t>
  </si>
  <si>
    <t>a prairie dog</t>
  </si>
  <si>
    <t>a raccoon</t>
  </si>
  <si>
    <t>a red fox</t>
  </si>
  <si>
    <t>a sheep</t>
  </si>
  <si>
    <t>a sloth</t>
  </si>
  <si>
    <t>a spider monkey</t>
  </si>
  <si>
    <t>a squirrel</t>
  </si>
  <si>
    <t>a gazelle</t>
  </si>
  <si>
    <t>a tasmanian devil</t>
  </si>
  <si>
    <t>a wallaby</t>
  </si>
  <si>
    <t>a walrus</t>
  </si>
  <si>
    <t>a warthog</t>
  </si>
  <si>
    <t>a buffalo</t>
  </si>
  <si>
    <t>a deer</t>
  </si>
  <si>
    <t>a wildebeest</t>
  </si>
  <si>
    <t>a zebra</t>
  </si>
  <si>
    <t>a panther</t>
  </si>
  <si>
    <t>a rat</t>
  </si>
  <si>
    <t>a mouse</t>
  </si>
  <si>
    <t>a hamster</t>
  </si>
  <si>
    <t>a crocodile</t>
  </si>
  <si>
    <t>a chameleon</t>
  </si>
  <si>
    <t>a monitor lizard</t>
  </si>
  <si>
    <t>a gila monster</t>
  </si>
  <si>
    <t>a boa constrictor</t>
  </si>
  <si>
    <t>a cobra</t>
  </si>
  <si>
    <t>a viper</t>
  </si>
  <si>
    <t>a turtle</t>
  </si>
  <si>
    <t>a tortoise</t>
  </si>
  <si>
    <t>a dinosaur</t>
  </si>
  <si>
    <t>a spider</t>
  </si>
  <si>
    <t>a scorpion</t>
  </si>
  <si>
    <t>a tick</t>
  </si>
  <si>
    <t>an ant</t>
  </si>
  <si>
    <t>an antlion</t>
  </si>
  <si>
    <t>a cockroach</t>
  </si>
  <si>
    <t>a cricket</t>
  </si>
  <si>
    <t>a damselfly</t>
  </si>
  <si>
    <t>a dragonfly</t>
  </si>
  <si>
    <t>a flea</t>
  </si>
  <si>
    <t>a fly</t>
  </si>
  <si>
    <t>a grasshopper</t>
  </si>
  <si>
    <t>a mayfly</t>
  </si>
  <si>
    <t>a moth</t>
  </si>
  <si>
    <t>a praying mantis</t>
  </si>
  <si>
    <t>a termite</t>
  </si>
  <si>
    <t>a wasp</t>
  </si>
  <si>
    <t>a badger</t>
  </si>
  <si>
    <t>a boar</t>
  </si>
  <si>
    <t>a crab</t>
  </si>
  <si>
    <t>a sea horse</t>
  </si>
  <si>
    <t>a shark</t>
  </si>
  <si>
    <t>a toad</t>
  </si>
  <si>
    <t>a dog</t>
  </si>
  <si>
    <t>a frog</t>
  </si>
  <si>
    <t>a catfish</t>
  </si>
  <si>
    <t>a pike fish</t>
  </si>
  <si>
    <t>a cod</t>
  </si>
  <si>
    <t>a mackerel</t>
  </si>
  <si>
    <t>a barracuda</t>
  </si>
  <si>
    <t>a bass</t>
  </si>
  <si>
    <t>a blobfish</t>
  </si>
  <si>
    <t>a tuna fish</t>
  </si>
  <si>
    <t>a squid</t>
  </si>
  <si>
    <t>a mantaray</t>
  </si>
  <si>
    <t>a snail</t>
  </si>
  <si>
    <t>a slug</t>
  </si>
  <si>
    <t>a minnow</t>
  </si>
  <si>
    <t>a flounder</t>
  </si>
  <si>
    <t>a goblin shark</t>
  </si>
  <si>
    <t>a trout</t>
  </si>
  <si>
    <t>a jellyfish</t>
  </si>
  <si>
    <t>a worm</t>
  </si>
  <si>
    <t>a newt</t>
  </si>
  <si>
    <t>a hawk</t>
  </si>
  <si>
    <t>a duck</t>
  </si>
  <si>
    <t>a swan</t>
  </si>
  <si>
    <t>a finch</t>
  </si>
  <si>
    <t>a goose</t>
  </si>
  <si>
    <t>a crow</t>
  </si>
  <si>
    <t>a cuckoo</t>
  </si>
  <si>
    <t>a falcon</t>
  </si>
  <si>
    <t>a flamingo</t>
  </si>
  <si>
    <t>a vulture</t>
  </si>
  <si>
    <t>a sparrow</t>
  </si>
  <si>
    <t>a parrot</t>
  </si>
  <si>
    <t>a pelican</t>
  </si>
  <si>
    <t>a penguin</t>
  </si>
  <si>
    <t>a pigeon</t>
  </si>
  <si>
    <t>a dove</t>
  </si>
  <si>
    <t>a swallow</t>
  </si>
  <si>
    <t>a thrush</t>
  </si>
  <si>
    <t>a gecko</t>
  </si>
  <si>
    <t>an alligator</t>
  </si>
  <si>
    <t>a bee</t>
  </si>
  <si>
    <t>a beetle</t>
  </si>
  <si>
    <t>a butterfly</t>
  </si>
  <si>
    <t>an earwig</t>
  </si>
  <si>
    <t>praying mantises</t>
  </si>
  <si>
    <t>mayflies</t>
  </si>
  <si>
    <t>a rhinoceros</t>
  </si>
  <si>
    <t>a bobcat</t>
  </si>
  <si>
    <t>a dolphin</t>
  </si>
  <si>
    <t>a caribou</t>
  </si>
  <si>
    <t>an anteater</t>
  </si>
  <si>
    <t>an otter</t>
  </si>
  <si>
    <t>a howler monkey</t>
  </si>
  <si>
    <t>howler monkeys</t>
  </si>
  <si>
    <t>a gorilla</t>
  </si>
  <si>
    <t>a mole rat</t>
  </si>
  <si>
    <t>an opossum</t>
  </si>
  <si>
    <t>an orangutan</t>
  </si>
  <si>
    <t>a bat</t>
  </si>
  <si>
    <t>a platypus</t>
  </si>
  <si>
    <t>a polar bear</t>
  </si>
  <si>
    <t>a wolverine</t>
  </si>
  <si>
    <t>an iguana</t>
  </si>
  <si>
    <t>an octopus</t>
  </si>
  <si>
    <t>an angelfish</t>
  </si>
  <si>
    <t>a salmon</t>
  </si>
  <si>
    <t>a herring</t>
  </si>
  <si>
    <t>an owl</t>
  </si>
  <si>
    <t>an eagle</t>
  </si>
  <si>
    <t>a hummingbird</t>
  </si>
  <si>
    <t>an ostrich</t>
  </si>
  <si>
    <t>a woodpecker</t>
  </si>
  <si>
    <t>a wren</t>
  </si>
  <si>
    <t>dragonflies</t>
  </si>
  <si>
    <t>damselflies</t>
  </si>
  <si>
    <t>albatrosses</t>
  </si>
  <si>
    <t>finches</t>
  </si>
  <si>
    <t>octopuses</t>
  </si>
  <si>
    <t>mice</t>
  </si>
  <si>
    <t>wolves</t>
  </si>
  <si>
    <t>foxes</t>
  </si>
  <si>
    <t>rhinoceri</t>
  </si>
  <si>
    <t>hippopotami</t>
  </si>
  <si>
    <t>a mandrill</t>
  </si>
  <si>
    <t>mandrills</t>
  </si>
  <si>
    <t>mongeese</t>
  </si>
  <si>
    <t>platypuses</t>
  </si>
  <si>
    <t>red foxes</t>
  </si>
  <si>
    <t>walrusses</t>
  </si>
  <si>
    <t>dragonborn</t>
  </si>
  <si>
    <t>aarakocras</t>
  </si>
  <si>
    <t>gnomes</t>
  </si>
  <si>
    <t>gnolls</t>
  </si>
  <si>
    <t>ogres</t>
  </si>
  <si>
    <t>orcs</t>
  </si>
  <si>
    <t>half-ogres</t>
  </si>
  <si>
    <t>half-elves</t>
  </si>
  <si>
    <t>half-orcs</t>
  </si>
  <si>
    <t>tieflings</t>
  </si>
  <si>
    <t xml:space="preserve">a male aarakocra warrior </t>
  </si>
  <si>
    <t xml:space="preserve">a female aarakocra warrior </t>
  </si>
  <si>
    <t xml:space="preserve">a male drow warrior </t>
  </si>
  <si>
    <t xml:space="preserve">a female drow warrior </t>
  </si>
  <si>
    <t xml:space="preserve">a male duegar warrior </t>
  </si>
  <si>
    <t xml:space="preserve">a female duegar warrior </t>
  </si>
  <si>
    <t xml:space="preserve">a male elf warrior </t>
  </si>
  <si>
    <t xml:space="preserve">a female elf warrior </t>
  </si>
  <si>
    <t xml:space="preserve">a male gnome warrior </t>
  </si>
  <si>
    <t xml:space="preserve">a female gnome warrior </t>
  </si>
  <si>
    <t xml:space="preserve">a male dwarf warrior </t>
  </si>
  <si>
    <t xml:space="preserve">a female dwarf warrior </t>
  </si>
  <si>
    <t xml:space="preserve">a male halfling warrior </t>
  </si>
  <si>
    <t xml:space="preserve">a female halfling warrior </t>
  </si>
  <si>
    <t xml:space="preserve">a male human warrior </t>
  </si>
  <si>
    <t xml:space="preserve">a female human warrior </t>
  </si>
  <si>
    <t xml:space="preserve">a male gnoll warrior </t>
  </si>
  <si>
    <t xml:space="preserve">a female gnoll warrior </t>
  </si>
  <si>
    <t xml:space="preserve">a male goblin warrior </t>
  </si>
  <si>
    <t xml:space="preserve">a female goblin warrior </t>
  </si>
  <si>
    <t xml:space="preserve">a male ogre warrior </t>
  </si>
  <si>
    <t xml:space="preserve">a female ogre warrior </t>
  </si>
  <si>
    <t xml:space="preserve">a male orc warrior </t>
  </si>
  <si>
    <t xml:space="preserve">a female orc warrior </t>
  </si>
  <si>
    <t xml:space="preserve">a male half-ogre warrior </t>
  </si>
  <si>
    <t xml:space="preserve">a female half-ogre warrior </t>
  </si>
  <si>
    <t xml:space="preserve">a male dragonborn warrior </t>
  </si>
  <si>
    <t xml:space="preserve">a female dragonborn warrior </t>
  </si>
  <si>
    <t xml:space="preserve">a male half-elf warrior </t>
  </si>
  <si>
    <t xml:space="preserve">a female half-elf warrior </t>
  </si>
  <si>
    <t xml:space="preserve">a male half-orc warrior </t>
  </si>
  <si>
    <t xml:space="preserve">a female half-orc warrior </t>
  </si>
  <si>
    <t xml:space="preserve">a male tiefling warrior </t>
  </si>
  <si>
    <t xml:space="preserve">a female tiefling warrior </t>
  </si>
  <si>
    <t>a male aarakocra healer</t>
  </si>
  <si>
    <t>a female aarakocra healer</t>
  </si>
  <si>
    <t>a male drow healer</t>
  </si>
  <si>
    <t>a female drow healer</t>
  </si>
  <si>
    <t>a male duegar healer</t>
  </si>
  <si>
    <t>a female duegar healer</t>
  </si>
  <si>
    <t>a male elf healer</t>
  </si>
  <si>
    <t>a female elf healer</t>
  </si>
  <si>
    <t>a male gnome healer</t>
  </si>
  <si>
    <t>a female gnome healer</t>
  </si>
  <si>
    <t>a male dwarf healer</t>
  </si>
  <si>
    <t>a female dwarf healer</t>
  </si>
  <si>
    <t>a male halfling healer</t>
  </si>
  <si>
    <t>a female halfling healer</t>
  </si>
  <si>
    <t>a male human healer</t>
  </si>
  <si>
    <t>a female human healer</t>
  </si>
  <si>
    <t>a male gnoll healer</t>
  </si>
  <si>
    <t>a female gnoll healer</t>
  </si>
  <si>
    <t>a male goblin healer</t>
  </si>
  <si>
    <t>a female goblin healer</t>
  </si>
  <si>
    <t>a male ogre healer</t>
  </si>
  <si>
    <t>a female ogre healer</t>
  </si>
  <si>
    <t>a male orc healer</t>
  </si>
  <si>
    <t>a female orc healer</t>
  </si>
  <si>
    <t>a male half-ogre healer</t>
  </si>
  <si>
    <t>a female half-ogre healer</t>
  </si>
  <si>
    <t>a male dragonborn healer</t>
  </si>
  <si>
    <t>a female dragonborn healer</t>
  </si>
  <si>
    <t>a male half-elf healer</t>
  </si>
  <si>
    <t>a female half-elf healer</t>
  </si>
  <si>
    <t>a male half-orc healer</t>
  </si>
  <si>
    <t>a female half-orc healer</t>
  </si>
  <si>
    <t>a male tiefling healer</t>
  </si>
  <si>
    <t>a female tiefling healer</t>
  </si>
  <si>
    <t>a male aarakocra wizard</t>
  </si>
  <si>
    <t>a female aarakocra wizard</t>
  </si>
  <si>
    <t>a male drow wizard</t>
  </si>
  <si>
    <t>a female drow wizard</t>
  </si>
  <si>
    <t>a male duegar wizard</t>
  </si>
  <si>
    <t>a female duegar wizard</t>
  </si>
  <si>
    <t>a male elf wizard</t>
  </si>
  <si>
    <t>a female elf wizard</t>
  </si>
  <si>
    <t>a male gnome wizard</t>
  </si>
  <si>
    <t>a female gnome wizard</t>
  </si>
  <si>
    <t>a male dwarf wizard</t>
  </si>
  <si>
    <t>a female dwarf wizard</t>
  </si>
  <si>
    <t>a male halfling wizard</t>
  </si>
  <si>
    <t>a female halfling wizard</t>
  </si>
  <si>
    <t>a male human wizard</t>
  </si>
  <si>
    <t>a female human wizard</t>
  </si>
  <si>
    <t>a male gnoll wizard</t>
  </si>
  <si>
    <t>a female gnoll wizard</t>
  </si>
  <si>
    <t>a male goblin wizard</t>
  </si>
  <si>
    <t>a female goblin wizard</t>
  </si>
  <si>
    <t>a male ogre wizard</t>
  </si>
  <si>
    <t>a female ogre wizard</t>
  </si>
  <si>
    <t>a male orc wizard</t>
  </si>
  <si>
    <t>a female orc wizard</t>
  </si>
  <si>
    <t>a male half-ogre wizard</t>
  </si>
  <si>
    <t>a female half-ogre wizard</t>
  </si>
  <si>
    <t>a male dragonborn wizard</t>
  </si>
  <si>
    <t>a female dragonborn wizard</t>
  </si>
  <si>
    <t>a male half-elf wizard</t>
  </si>
  <si>
    <t>a female half-elf wizard</t>
  </si>
  <si>
    <t>a male half-orc wizard</t>
  </si>
  <si>
    <t>a female half-orc wizard</t>
  </si>
  <si>
    <t>a male tiefling wizard</t>
  </si>
  <si>
    <t>a female tiefling wizard</t>
  </si>
  <si>
    <t>a male aarakocra thief</t>
  </si>
  <si>
    <t>a female aarakocra thief</t>
  </si>
  <si>
    <t>a male drow thief</t>
  </si>
  <si>
    <t>a female drow thief</t>
  </si>
  <si>
    <t>a male duegar thief</t>
  </si>
  <si>
    <t>a female duegar thief</t>
  </si>
  <si>
    <t>a male elf thief</t>
  </si>
  <si>
    <t>a female elf thief</t>
  </si>
  <si>
    <t>a male gnome thief</t>
  </si>
  <si>
    <t>a female gnome thief</t>
  </si>
  <si>
    <t>a male dwarf thief</t>
  </si>
  <si>
    <t>a female dwarf thief</t>
  </si>
  <si>
    <t>a male halfling thief</t>
  </si>
  <si>
    <t>a female halfling thief</t>
  </si>
  <si>
    <t>a male human thief</t>
  </si>
  <si>
    <t>a female human thief</t>
  </si>
  <si>
    <t>a male gnoll thief</t>
  </si>
  <si>
    <t>a female gnoll thief</t>
  </si>
  <si>
    <t>a male goblin thief</t>
  </si>
  <si>
    <t>a female goblin thief</t>
  </si>
  <si>
    <t>a male ogre thief</t>
  </si>
  <si>
    <t>a female ogre thief</t>
  </si>
  <si>
    <t>a male orc thief</t>
  </si>
  <si>
    <t>a female orc thief</t>
  </si>
  <si>
    <t>a male half-ogre thief</t>
  </si>
  <si>
    <t>a female half-ogre thief</t>
  </si>
  <si>
    <t>a male dragonborn thief</t>
  </si>
  <si>
    <t>a female dragonborn thief</t>
  </si>
  <si>
    <t>a male half-elf thief</t>
  </si>
  <si>
    <t>a female half-elf thief</t>
  </si>
  <si>
    <t>a male half-orc thief</t>
  </si>
  <si>
    <t>a female half-orc thief</t>
  </si>
  <si>
    <t>a male tiefling thief</t>
  </si>
  <si>
    <t>a female tiefling thief</t>
  </si>
  <si>
    <t>a male aarakocra bard</t>
  </si>
  <si>
    <t>a female aarakocra bard</t>
  </si>
  <si>
    <t>a male drow bard</t>
  </si>
  <si>
    <t>a female drow bard</t>
  </si>
  <si>
    <t>a male duegar bard</t>
  </si>
  <si>
    <t>a female duegar bard</t>
  </si>
  <si>
    <t>a male elf bard</t>
  </si>
  <si>
    <t>a female elf bard</t>
  </si>
  <si>
    <t>a male gnome bard</t>
  </si>
  <si>
    <t>a female gnome bard</t>
  </si>
  <si>
    <t>a male dwarf bard</t>
  </si>
  <si>
    <t>a female dwarf bard</t>
  </si>
  <si>
    <t>a male halfling bard</t>
  </si>
  <si>
    <t>a female halfling bard</t>
  </si>
  <si>
    <t>a male human bard</t>
  </si>
  <si>
    <t>a female human bard</t>
  </si>
  <si>
    <t>a male gnoll bard</t>
  </si>
  <si>
    <t>a female gnoll bard</t>
  </si>
  <si>
    <t>a male goblin bard</t>
  </si>
  <si>
    <t>a female goblin bard</t>
  </si>
  <si>
    <t>a male ogre bard</t>
  </si>
  <si>
    <t>a female ogre bard</t>
  </si>
  <si>
    <t>a male orc bard</t>
  </si>
  <si>
    <t>a female orc bard</t>
  </si>
  <si>
    <t>a male half-ogre bard</t>
  </si>
  <si>
    <t>a female half-ogre bard</t>
  </si>
  <si>
    <t>a male dragonborn bard</t>
  </si>
  <si>
    <t>a female dragonborn bard</t>
  </si>
  <si>
    <t>a male half-elf bard</t>
  </si>
  <si>
    <t>a female half-elf bard</t>
  </si>
  <si>
    <t>a male half-orc bard</t>
  </si>
  <si>
    <t>a female half-orc bard</t>
  </si>
  <si>
    <t>a male tiefling bard</t>
  </si>
  <si>
    <t>a female tiefling bard</t>
  </si>
  <si>
    <t>a male aarakocra ranger</t>
  </si>
  <si>
    <t>a female aarakocra ranger</t>
  </si>
  <si>
    <t>a male drow ranger</t>
  </si>
  <si>
    <t>a female drow ranger</t>
  </si>
  <si>
    <t>a male duegar ranger</t>
  </si>
  <si>
    <t>a female duegar ranger</t>
  </si>
  <si>
    <t>a male elf ranger</t>
  </si>
  <si>
    <t>a female elf ranger</t>
  </si>
  <si>
    <t>a male gnome ranger</t>
  </si>
  <si>
    <t>a female gnome ranger</t>
  </si>
  <si>
    <t>a male dwarf ranger</t>
  </si>
  <si>
    <t>a female dwarf ranger</t>
  </si>
  <si>
    <t>a male halfling ranger</t>
  </si>
  <si>
    <t>a female halfling ranger</t>
  </si>
  <si>
    <t>a male human ranger</t>
  </si>
  <si>
    <t>a female human ranger</t>
  </si>
  <si>
    <t>a male gnoll ranger</t>
  </si>
  <si>
    <t>a female gnoll ranger</t>
  </si>
  <si>
    <t>a male goblin ranger</t>
  </si>
  <si>
    <t>a female goblin ranger</t>
  </si>
  <si>
    <t>a male ogre ranger</t>
  </si>
  <si>
    <t>a female ogre ranger</t>
  </si>
  <si>
    <t>a male orc ranger</t>
  </si>
  <si>
    <t>a female orc ranger</t>
  </si>
  <si>
    <t>a male half-ogre ranger</t>
  </si>
  <si>
    <t>a female half-ogre ranger</t>
  </si>
  <si>
    <t>a male dragonborn ranger</t>
  </si>
  <si>
    <t>a female dragonborn ranger</t>
  </si>
  <si>
    <t>a male half-elf ranger</t>
  </si>
  <si>
    <t>a female half-elf ranger</t>
  </si>
  <si>
    <t>a male half-orc ranger</t>
  </si>
  <si>
    <t>a female half-orc ranger</t>
  </si>
  <si>
    <t>a male tiefling ranger</t>
  </si>
  <si>
    <t>a female tiefling ranger</t>
  </si>
  <si>
    <t>a male aarakocra paladin</t>
  </si>
  <si>
    <t>a female aarakocra paladin</t>
  </si>
  <si>
    <t>a male drow paladin</t>
  </si>
  <si>
    <t>a female drow paladin</t>
  </si>
  <si>
    <t>a male duegar paladin</t>
  </si>
  <si>
    <t>a female duegar paladin</t>
  </si>
  <si>
    <t>a male elf paladin</t>
  </si>
  <si>
    <t>a female elf paladin</t>
  </si>
  <si>
    <t>a male gnome paladin</t>
  </si>
  <si>
    <t>a female gnome paladin</t>
  </si>
  <si>
    <t>a male dwarf paladin</t>
  </si>
  <si>
    <t>a female dwarf paladin</t>
  </si>
  <si>
    <t>a male halfling paladin</t>
  </si>
  <si>
    <t>a female halfling paladin</t>
  </si>
  <si>
    <t>a male human paladin</t>
  </si>
  <si>
    <t>a female human paladin</t>
  </si>
  <si>
    <t>a male gnoll paladin</t>
  </si>
  <si>
    <t>a female gnoll paladin</t>
  </si>
  <si>
    <t>a male goblin paladin</t>
  </si>
  <si>
    <t>a female goblin paladin</t>
  </si>
  <si>
    <t>a male ogre paladin</t>
  </si>
  <si>
    <t>a female ogre paladin</t>
  </si>
  <si>
    <t>a male orc paladin</t>
  </si>
  <si>
    <t>a female orc paladin</t>
  </si>
  <si>
    <t>a male half-ogre paladin</t>
  </si>
  <si>
    <t>a female half-ogre paladin</t>
  </si>
  <si>
    <t>a male dragonborn paladin</t>
  </si>
  <si>
    <t>a female dragonborn paladin</t>
  </si>
  <si>
    <t>a male half-elf paladin</t>
  </si>
  <si>
    <t>a female half-elf paladin</t>
  </si>
  <si>
    <t>a male half-orc paladin</t>
  </si>
  <si>
    <t>a female half-orc paladin</t>
  </si>
  <si>
    <t>a male tiefling paladin</t>
  </si>
  <si>
    <t>a female tiefling paladin</t>
  </si>
  <si>
    <t>a male aarakocra bartender</t>
  </si>
  <si>
    <t>a female aarakocra bartender</t>
  </si>
  <si>
    <t>a male drow bartender</t>
  </si>
  <si>
    <t>a female drow bartender</t>
  </si>
  <si>
    <t>a male duegar bartender</t>
  </si>
  <si>
    <t>a female duegar bartender</t>
  </si>
  <si>
    <t>a male elf bartender</t>
  </si>
  <si>
    <t>a female elf bartender</t>
  </si>
  <si>
    <t>a male gnome bartender</t>
  </si>
  <si>
    <t>a female gnome bartender</t>
  </si>
  <si>
    <t>a male dwarf bartender</t>
  </si>
  <si>
    <t>a female dwarf bartender</t>
  </si>
  <si>
    <t>a male halfling bartender</t>
  </si>
  <si>
    <t>a female halfling bartender</t>
  </si>
  <si>
    <t>a male human bartender</t>
  </si>
  <si>
    <t>a female human bartender</t>
  </si>
  <si>
    <t>a male gnoll bartender</t>
  </si>
  <si>
    <t>a female gnoll bartender</t>
  </si>
  <si>
    <t>a male goblin bartender</t>
  </si>
  <si>
    <t>a female goblin bartender</t>
  </si>
  <si>
    <t>a male ogre bartender</t>
  </si>
  <si>
    <t>a female ogre bartender</t>
  </si>
  <si>
    <t>a male orc bartender</t>
  </si>
  <si>
    <t>a female orc bartender</t>
  </si>
  <si>
    <t>a male half-ogre bartender</t>
  </si>
  <si>
    <t>a female half-ogre bartender</t>
  </si>
  <si>
    <t>a male dragonborn bartender</t>
  </si>
  <si>
    <t>a female dragonborn bartender</t>
  </si>
  <si>
    <t>a male half-elf bartender</t>
  </si>
  <si>
    <t>a female half-elf bartender</t>
  </si>
  <si>
    <t>a male half-orc bartender</t>
  </si>
  <si>
    <t>a female half-orc bartender</t>
  </si>
  <si>
    <t>a male tiefling bartender</t>
  </si>
  <si>
    <t>a female tiefling bartender</t>
  </si>
  <si>
    <t>a male aarakocra general</t>
  </si>
  <si>
    <t>a female aarakocra general</t>
  </si>
  <si>
    <t>a male drow general</t>
  </si>
  <si>
    <t>a female drow general</t>
  </si>
  <si>
    <t>a male duegar general</t>
  </si>
  <si>
    <t>a female duegar general</t>
  </si>
  <si>
    <t>a male elf general</t>
  </si>
  <si>
    <t>a female elf general</t>
  </si>
  <si>
    <t>a male gnome general</t>
  </si>
  <si>
    <t>a female gnome general</t>
  </si>
  <si>
    <t>a male dwarf general</t>
  </si>
  <si>
    <t>a female dwarf general</t>
  </si>
  <si>
    <t>a male halfling general</t>
  </si>
  <si>
    <t>a female halfling general</t>
  </si>
  <si>
    <t>a male human general</t>
  </si>
  <si>
    <t>a female human general</t>
  </si>
  <si>
    <t>a male gnoll general</t>
  </si>
  <si>
    <t>a female gnoll general</t>
  </si>
  <si>
    <t>a male goblin general</t>
  </si>
  <si>
    <t>a female goblin general</t>
  </si>
  <si>
    <t>a male ogre general</t>
  </si>
  <si>
    <t>a female ogre general</t>
  </si>
  <si>
    <t>a male orc general</t>
  </si>
  <si>
    <t>a female orc general</t>
  </si>
  <si>
    <t>a male half-ogre general</t>
  </si>
  <si>
    <t>a female half-ogre general</t>
  </si>
  <si>
    <t>a male dragonborn general</t>
  </si>
  <si>
    <t>a female dragonborn general</t>
  </si>
  <si>
    <t>a male half-elf general</t>
  </si>
  <si>
    <t>a female half-elf general</t>
  </si>
  <si>
    <t>a male half-orc general</t>
  </si>
  <si>
    <t>a female half-orc general</t>
  </si>
  <si>
    <t>a male tiefling general</t>
  </si>
  <si>
    <t>a female tiefling general</t>
  </si>
  <si>
    <t>a male aarakocra teacher</t>
  </si>
  <si>
    <t>a female aarakocra teacher</t>
  </si>
  <si>
    <t>a male drow teacher</t>
  </si>
  <si>
    <t>a female drow teacher</t>
  </si>
  <si>
    <t>a male duegar teacher</t>
  </si>
  <si>
    <t>a female duegar teacher</t>
  </si>
  <si>
    <t>a male elf teacher</t>
  </si>
  <si>
    <t>a female elf teacher</t>
  </si>
  <si>
    <t>a male gnome teacher</t>
  </si>
  <si>
    <t>a female gnome teacher</t>
  </si>
  <si>
    <t>a male dwarf teacher</t>
  </si>
  <si>
    <t>a female dwarf teacher</t>
  </si>
  <si>
    <t>a male halfling teacher</t>
  </si>
  <si>
    <t>a female halfling teacher</t>
  </si>
  <si>
    <t>a male human teacher</t>
  </si>
  <si>
    <t>a female human teacher</t>
  </si>
  <si>
    <t>a male gnoll teacher</t>
  </si>
  <si>
    <t>a female gnoll teacher</t>
  </si>
  <si>
    <t>a male goblin teacher</t>
  </si>
  <si>
    <t>a female goblin teacher</t>
  </si>
  <si>
    <t>a male ogre teacher</t>
  </si>
  <si>
    <t>a female ogre teacher</t>
  </si>
  <si>
    <t>a male orc teacher</t>
  </si>
  <si>
    <t>a female orc teacher</t>
  </si>
  <si>
    <t>a male half-ogre teacher</t>
  </si>
  <si>
    <t>a female half-ogre teacher</t>
  </si>
  <si>
    <t>a male dragonborn teacher</t>
  </si>
  <si>
    <t>a female dragonborn teacher</t>
  </si>
  <si>
    <t>a male half-elf teacher</t>
  </si>
  <si>
    <t>a female half-elf teacher</t>
  </si>
  <si>
    <t>a male half-orc teacher</t>
  </si>
  <si>
    <t>a female half-orc teacher</t>
  </si>
  <si>
    <t>a male tiefling teacher</t>
  </si>
  <si>
    <t>a female tiefling teacher</t>
  </si>
  <si>
    <t>a male aarakocra leader</t>
  </si>
  <si>
    <t>a female aarakocra leader</t>
  </si>
  <si>
    <t>a male drow leader</t>
  </si>
  <si>
    <t>a female drow leader</t>
  </si>
  <si>
    <t>a male duegar leader</t>
  </si>
  <si>
    <t>a female duegar leader</t>
  </si>
  <si>
    <t>a male elf leader</t>
  </si>
  <si>
    <t>a female elf leader</t>
  </si>
  <si>
    <t>a male gnome leader</t>
  </si>
  <si>
    <t>a female gnome leader</t>
  </si>
  <si>
    <t>a male dwarf leader</t>
  </si>
  <si>
    <t>a female dwarf leader</t>
  </si>
  <si>
    <t>a male halfling leader</t>
  </si>
  <si>
    <t>a female halfling leader</t>
  </si>
  <si>
    <t>a male human leader</t>
  </si>
  <si>
    <t>a female human leader</t>
  </si>
  <si>
    <t>a male gnoll leader</t>
  </si>
  <si>
    <t>a female gnoll leader</t>
  </si>
  <si>
    <t>a male goblin leader</t>
  </si>
  <si>
    <t>a female goblin leader</t>
  </si>
  <si>
    <t>a male ogre leader</t>
  </si>
  <si>
    <t>a female ogre leader</t>
  </si>
  <si>
    <t>a male orc leader</t>
  </si>
  <si>
    <t>a female orc leader</t>
  </si>
  <si>
    <t>a male half-ogre leader</t>
  </si>
  <si>
    <t>a female half-ogre leader</t>
  </si>
  <si>
    <t>a male dragonborn leader</t>
  </si>
  <si>
    <t>a female dragonborn leader</t>
  </si>
  <si>
    <t>a male half-elf leader</t>
  </si>
  <si>
    <t>a female half-elf leader</t>
  </si>
  <si>
    <t>a male half-orc leader</t>
  </si>
  <si>
    <t>a female half-orc leader</t>
  </si>
  <si>
    <t>a male tiefling leader</t>
  </si>
  <si>
    <t>a female tiefling leader</t>
  </si>
  <si>
    <t>a male aarakocra child</t>
  </si>
  <si>
    <t>a female aarakocra child</t>
  </si>
  <si>
    <t>a male drow child</t>
  </si>
  <si>
    <t>a female drow child</t>
  </si>
  <si>
    <t>a male duegar child</t>
  </si>
  <si>
    <t>a female duegar child</t>
  </si>
  <si>
    <t>a male elf child</t>
  </si>
  <si>
    <t>a female elf child</t>
  </si>
  <si>
    <t>a male gnome child</t>
  </si>
  <si>
    <t>a female gnome child</t>
  </si>
  <si>
    <t>a male dwarf child</t>
  </si>
  <si>
    <t>a female dwarf child</t>
  </si>
  <si>
    <t>a male halfling child</t>
  </si>
  <si>
    <t>a female halfling child</t>
  </si>
  <si>
    <t>a male human child</t>
  </si>
  <si>
    <t>a female human child</t>
  </si>
  <si>
    <t>a male gnoll child</t>
  </si>
  <si>
    <t>a female gnoll child</t>
  </si>
  <si>
    <t>a male goblin child</t>
  </si>
  <si>
    <t>a female goblin child</t>
  </si>
  <si>
    <t>a male ogre child</t>
  </si>
  <si>
    <t>a female ogre child</t>
  </si>
  <si>
    <t>a male orc child</t>
  </si>
  <si>
    <t>a female orc child</t>
  </si>
  <si>
    <t>a male half-ogre child</t>
  </si>
  <si>
    <t>a female half-ogre child</t>
  </si>
  <si>
    <t>a male dragonborn child</t>
  </si>
  <si>
    <t>a female dragonborn child</t>
  </si>
  <si>
    <t>a male half-elf child</t>
  </si>
  <si>
    <t>a female half-elf child</t>
  </si>
  <si>
    <t>a male half-orc child</t>
  </si>
  <si>
    <t>a female half-orc child</t>
  </si>
  <si>
    <t>a male tiefling child</t>
  </si>
  <si>
    <t>a female tiefling child</t>
  </si>
  <si>
    <t>a male aarakocra peasant</t>
  </si>
  <si>
    <t>a female aarakocra peasant</t>
  </si>
  <si>
    <t>a male drow peasant</t>
  </si>
  <si>
    <t>a female drow peasant</t>
  </si>
  <si>
    <t>a male duegar peasant</t>
  </si>
  <si>
    <t>a female duegar peasant</t>
  </si>
  <si>
    <t>a male elf peasant</t>
  </si>
  <si>
    <t>a female elf peasant</t>
  </si>
  <si>
    <t>a male gnome peasant</t>
  </si>
  <si>
    <t>a female gnome peasant</t>
  </si>
  <si>
    <t>a male dwarf peasant</t>
  </si>
  <si>
    <t>a female dwarf peasant</t>
  </si>
  <si>
    <t>a male halfling peasant</t>
  </si>
  <si>
    <t>a female halfling peasant</t>
  </si>
  <si>
    <t>a male human peasant</t>
  </si>
  <si>
    <t>a female human peasant</t>
  </si>
  <si>
    <t>a male gnoll peasant</t>
  </si>
  <si>
    <t>a female gnoll peasant</t>
  </si>
  <si>
    <t>a male goblin peasant</t>
  </si>
  <si>
    <t>a female goblin peasant</t>
  </si>
  <si>
    <t>a male ogre peasant</t>
  </si>
  <si>
    <t>a female ogre peasant</t>
  </si>
  <si>
    <t>a male orc peasant</t>
  </si>
  <si>
    <t>a female orc peasant</t>
  </si>
  <si>
    <t>a male half-ogre peasant</t>
  </si>
  <si>
    <t>a female half-ogre peasant</t>
  </si>
  <si>
    <t>a male dragonborn peasant</t>
  </si>
  <si>
    <t>a female dragonborn peasant</t>
  </si>
  <si>
    <t>a male half-elf peasant</t>
  </si>
  <si>
    <t>a female half-elf peasant</t>
  </si>
  <si>
    <t>a male half-orc peasant</t>
  </si>
  <si>
    <t>a female half-orc peasant</t>
  </si>
  <si>
    <t>a male tiefling peasant</t>
  </si>
  <si>
    <t>a female tiefling peasant</t>
  </si>
  <si>
    <t>a male aarakocra merchant</t>
  </si>
  <si>
    <t>a female aarakocra merchant</t>
  </si>
  <si>
    <t>a male drow merchant</t>
  </si>
  <si>
    <t>a female drow merchant</t>
  </si>
  <si>
    <t>a male duegar merchant</t>
  </si>
  <si>
    <t>a female duegar merchant</t>
  </si>
  <si>
    <t>a male elf merchant</t>
  </si>
  <si>
    <t>a female elf merchant</t>
  </si>
  <si>
    <t>a male gnome merchant</t>
  </si>
  <si>
    <t>a female gnome merchant</t>
  </si>
  <si>
    <t>a male dwarf merchant</t>
  </si>
  <si>
    <t>a female dwarf merchant</t>
  </si>
  <si>
    <t>a male halfling merchant</t>
  </si>
  <si>
    <t>a female halfling merchant</t>
  </si>
  <si>
    <t>a male human merchant</t>
  </si>
  <si>
    <t>a female human merchant</t>
  </si>
  <si>
    <t>a male gnoll merchant</t>
  </si>
  <si>
    <t>a female gnoll merchant</t>
  </si>
  <si>
    <t>a male goblin merchant</t>
  </si>
  <si>
    <t>a female goblin merchant</t>
  </si>
  <si>
    <t>a male ogre merchant</t>
  </si>
  <si>
    <t>a female ogre merchant</t>
  </si>
  <si>
    <t>a male orc merchant</t>
  </si>
  <si>
    <t>a female orc merchant</t>
  </si>
  <si>
    <t>a male half-ogre merchant</t>
  </si>
  <si>
    <t>a female half-ogre merchant</t>
  </si>
  <si>
    <t>a male dragonborn merchant</t>
  </si>
  <si>
    <t>a female dragonborn merchant</t>
  </si>
  <si>
    <t>a male half-elf merchant</t>
  </si>
  <si>
    <t>a female half-elf merchant</t>
  </si>
  <si>
    <t>a male half-orc merchant</t>
  </si>
  <si>
    <t>a female half-orc merchant</t>
  </si>
  <si>
    <t>a male tiefling merchant</t>
  </si>
  <si>
    <t>a female tiefling merchant</t>
  </si>
  <si>
    <t>a male aarakocra farmer</t>
  </si>
  <si>
    <t>a female aarakocra farmer</t>
  </si>
  <si>
    <t>a male drow farmer</t>
  </si>
  <si>
    <t>a female drow farmer</t>
  </si>
  <si>
    <t>a male duegar farmer</t>
  </si>
  <si>
    <t>a female duegar farmer</t>
  </si>
  <si>
    <t>a male elf farmer</t>
  </si>
  <si>
    <t>a female elf farmer</t>
  </si>
  <si>
    <t>a male gnome farmer</t>
  </si>
  <si>
    <t>a female gnome farmer</t>
  </si>
  <si>
    <t>a male dwarf farmer</t>
  </si>
  <si>
    <t>a female dwarf farmer</t>
  </si>
  <si>
    <t>a male halfling farmer</t>
  </si>
  <si>
    <t>a female halfling farmer</t>
  </si>
  <si>
    <t>a male human farmer</t>
  </si>
  <si>
    <t>a female human farmer</t>
  </si>
  <si>
    <t>a male gnoll farmer</t>
  </si>
  <si>
    <t>a female gnoll farmer</t>
  </si>
  <si>
    <t>a male goblin farmer</t>
  </si>
  <si>
    <t>a female goblin farmer</t>
  </si>
  <si>
    <t>a male ogre farmer</t>
  </si>
  <si>
    <t>a female ogre farmer</t>
  </si>
  <si>
    <t>a male orc farmer</t>
  </si>
  <si>
    <t>a female orc farmer</t>
  </si>
  <si>
    <t>a male half-ogre farmer</t>
  </si>
  <si>
    <t>a female half-ogre farmer</t>
  </si>
  <si>
    <t>a male dragonborn farmer</t>
  </si>
  <si>
    <t>a female dragonborn farmer</t>
  </si>
  <si>
    <t>a male half-elf farmer</t>
  </si>
  <si>
    <t>a female half-elf farmer</t>
  </si>
  <si>
    <t>a male half-orc farmer</t>
  </si>
  <si>
    <t>a female half-orc farmer</t>
  </si>
  <si>
    <t>a male tiefling farmer</t>
  </si>
  <si>
    <t>a female tiefling farmer</t>
  </si>
  <si>
    <t>a male aarakocra scholar</t>
  </si>
  <si>
    <t>a female aarakocra scholar</t>
  </si>
  <si>
    <t>a male drow scholar</t>
  </si>
  <si>
    <t>a female drow scholar</t>
  </si>
  <si>
    <t>a male duegar scholar</t>
  </si>
  <si>
    <t>a female duegar scholar</t>
  </si>
  <si>
    <t>a male elf scholar</t>
  </si>
  <si>
    <t>a female elf scholar</t>
  </si>
  <si>
    <t>a male gnome scholar</t>
  </si>
  <si>
    <t>a female gnome scholar</t>
  </si>
  <si>
    <t>a male dwarf scholar</t>
  </si>
  <si>
    <t>a female dwarf scholar</t>
  </si>
  <si>
    <t>a male halfling scholar</t>
  </si>
  <si>
    <t>a female halfling scholar</t>
  </si>
  <si>
    <t>a male human scholar</t>
  </si>
  <si>
    <t>a female human scholar</t>
  </si>
  <si>
    <t>a male gnoll scholar</t>
  </si>
  <si>
    <t>a female gnoll scholar</t>
  </si>
  <si>
    <t>a male goblin scholar</t>
  </si>
  <si>
    <t>a female goblin scholar</t>
  </si>
  <si>
    <t>a male ogre scholar</t>
  </si>
  <si>
    <t>a female ogre scholar</t>
  </si>
  <si>
    <t>a male orc scholar</t>
  </si>
  <si>
    <t>a female orc scholar</t>
  </si>
  <si>
    <t>a male half-ogre scholar</t>
  </si>
  <si>
    <t>a female half-ogre scholar</t>
  </si>
  <si>
    <t>a male dragonborn scholar</t>
  </si>
  <si>
    <t>a female dragonborn scholar</t>
  </si>
  <si>
    <t>a male half-elf scholar</t>
  </si>
  <si>
    <t>a female half-elf scholar</t>
  </si>
  <si>
    <t>a male half-orc scholar</t>
  </si>
  <si>
    <t>a female half-orc scholar</t>
  </si>
  <si>
    <t>a male tiefling scholar</t>
  </si>
  <si>
    <t>a female tiefling scholar</t>
  </si>
  <si>
    <t>a male aarakocra gladiator</t>
  </si>
  <si>
    <t>a female aarakocra gladiator</t>
  </si>
  <si>
    <t>a male drow gladiator</t>
  </si>
  <si>
    <t>a female drow gladiator</t>
  </si>
  <si>
    <t>a male duegar gladiator</t>
  </si>
  <si>
    <t>a female duegar gladiator</t>
  </si>
  <si>
    <t>a male elf gladiator</t>
  </si>
  <si>
    <t>a female elf gladiator</t>
  </si>
  <si>
    <t>a male gnome gladiator</t>
  </si>
  <si>
    <t>a female gnome gladiator</t>
  </si>
  <si>
    <t>a male dwarf gladiator</t>
  </si>
  <si>
    <t>a female dwarf gladiator</t>
  </si>
  <si>
    <t>a male halfling gladiator</t>
  </si>
  <si>
    <t>a female halfling gladiator</t>
  </si>
  <si>
    <t>a male human gladiator</t>
  </si>
  <si>
    <t>a female human gladiator</t>
  </si>
  <si>
    <t>a male gnoll gladiator</t>
  </si>
  <si>
    <t>a female gnoll gladiator</t>
  </si>
  <si>
    <t>a male goblin gladiator</t>
  </si>
  <si>
    <t>a female goblin gladiator</t>
  </si>
  <si>
    <t>a male ogre gladiator</t>
  </si>
  <si>
    <t>a female ogre gladiator</t>
  </si>
  <si>
    <t>a male orc gladiator</t>
  </si>
  <si>
    <t>a female orc gladiator</t>
  </si>
  <si>
    <t>a male half-ogre gladiator</t>
  </si>
  <si>
    <t>a female half-ogre gladiator</t>
  </si>
  <si>
    <t>a male dragonborn gladiator</t>
  </si>
  <si>
    <t>a female dragonborn gladiator</t>
  </si>
  <si>
    <t>a male half-elf gladiator</t>
  </si>
  <si>
    <t>a female half-elf gladiator</t>
  </si>
  <si>
    <t>a male half-orc gladiator</t>
  </si>
  <si>
    <t>a female half-orc gladiator</t>
  </si>
  <si>
    <t>a male tiefling gladiator</t>
  </si>
  <si>
    <t>a female tiefling gladiator</t>
  </si>
  <si>
    <t>a male aarakocra assassin</t>
  </si>
  <si>
    <t>a female aarakocra assassin</t>
  </si>
  <si>
    <t>a male drow assassin</t>
  </si>
  <si>
    <t>a female drow assassin</t>
  </si>
  <si>
    <t>a male duegar assassin</t>
  </si>
  <si>
    <t>a female duegar assassin</t>
  </si>
  <si>
    <t>a male elf assassin</t>
  </si>
  <si>
    <t>a female elf assassin</t>
  </si>
  <si>
    <t>a male gnome assassin</t>
  </si>
  <si>
    <t>a female gnome assassin</t>
  </si>
  <si>
    <t>a male dwarf assassin</t>
  </si>
  <si>
    <t>a female dwarf assassin</t>
  </si>
  <si>
    <t>a male halfling assassin</t>
  </si>
  <si>
    <t>a female halfling assassin</t>
  </si>
  <si>
    <t>a male human assassin</t>
  </si>
  <si>
    <t>a female human assassin</t>
  </si>
  <si>
    <t>a male gnoll assassin</t>
  </si>
  <si>
    <t>a female gnoll assassin</t>
  </si>
  <si>
    <t>a male goblin assassin</t>
  </si>
  <si>
    <t>a female goblin assassin</t>
  </si>
  <si>
    <t>a male ogre assassin</t>
  </si>
  <si>
    <t>a female ogre assassin</t>
  </si>
  <si>
    <t>a male orc assassin</t>
  </si>
  <si>
    <t>a female orc assassin</t>
  </si>
  <si>
    <t>a male half-ogre assassin</t>
  </si>
  <si>
    <t>a female half-ogre assassin</t>
  </si>
  <si>
    <t>a male dragonborn assassin</t>
  </si>
  <si>
    <t>a female dragonborn assassin</t>
  </si>
  <si>
    <t>a male half-elf assassin</t>
  </si>
  <si>
    <t>a female half-elf assassin</t>
  </si>
  <si>
    <t>a male half-orc assassin</t>
  </si>
  <si>
    <t>a female half-orc assassin</t>
  </si>
  <si>
    <t>a male tiefling assassin</t>
  </si>
  <si>
    <t>a female tiefling assassin</t>
  </si>
  <si>
    <t>a male aarakocra bandit</t>
  </si>
  <si>
    <t>a female aarakocra bandit</t>
  </si>
  <si>
    <t>a male drow bandit</t>
  </si>
  <si>
    <t>a female drow bandit</t>
  </si>
  <si>
    <t>a male duegar bandit</t>
  </si>
  <si>
    <t>a female duegar bandit</t>
  </si>
  <si>
    <t>a male elf bandit</t>
  </si>
  <si>
    <t>a female elf bandit</t>
  </si>
  <si>
    <t>a male gnome bandit</t>
  </si>
  <si>
    <t>a female gnome bandit</t>
  </si>
  <si>
    <t>a male dwarf bandit</t>
  </si>
  <si>
    <t>a female dwarf bandit</t>
  </si>
  <si>
    <t>a male halfling bandit</t>
  </si>
  <si>
    <t>a female halfling bandit</t>
  </si>
  <si>
    <t>a male human bandit</t>
  </si>
  <si>
    <t>a female human bandit</t>
  </si>
  <si>
    <t>a male gnoll bandit</t>
  </si>
  <si>
    <t>a female gnoll bandit</t>
  </si>
  <si>
    <t>a male goblin bandit</t>
  </si>
  <si>
    <t>a female goblin bandit</t>
  </si>
  <si>
    <t>a male ogre bandit</t>
  </si>
  <si>
    <t>a female ogre bandit</t>
  </si>
  <si>
    <t>a male orc bandit</t>
  </si>
  <si>
    <t>a female orc bandit</t>
  </si>
  <si>
    <t>a male half-ogre bandit</t>
  </si>
  <si>
    <t>a female half-ogre bandit</t>
  </si>
  <si>
    <t>a male dragonborn bandit</t>
  </si>
  <si>
    <t>a female dragonborn bandit</t>
  </si>
  <si>
    <t>a male half-elf bandit</t>
  </si>
  <si>
    <t>a female half-elf bandit</t>
  </si>
  <si>
    <t>a male half-orc bandit</t>
  </si>
  <si>
    <t>a female half-orc bandit</t>
  </si>
  <si>
    <t>a male tiefling bandit</t>
  </si>
  <si>
    <t>a female tiefling bandit</t>
  </si>
  <si>
    <t>a male aarakocra archmage</t>
  </si>
  <si>
    <t>a female aarakocra archmage</t>
  </si>
  <si>
    <t>a male drow archmage</t>
  </si>
  <si>
    <t>a female drow archmage</t>
  </si>
  <si>
    <t>a male duegar archmage</t>
  </si>
  <si>
    <t>a female duegar archmage</t>
  </si>
  <si>
    <t>a male elf archmage</t>
  </si>
  <si>
    <t>a female elf archmage</t>
  </si>
  <si>
    <t>a male gnome archmage</t>
  </si>
  <si>
    <t>a female gnome archmage</t>
  </si>
  <si>
    <t>a male dwarf archmage</t>
  </si>
  <si>
    <t>a female dwarf archmage</t>
  </si>
  <si>
    <t>a male halfling archmage</t>
  </si>
  <si>
    <t>a female halfling archmage</t>
  </si>
  <si>
    <t>a male human archmage</t>
  </si>
  <si>
    <t>a female human archmage</t>
  </si>
  <si>
    <t>a male gnoll archmage</t>
  </si>
  <si>
    <t>a female gnoll archmage</t>
  </si>
  <si>
    <t>a male goblin archmage</t>
  </si>
  <si>
    <t>a female goblin archmage</t>
  </si>
  <si>
    <t>a male ogre archmage</t>
  </si>
  <si>
    <t>a female ogre archmage</t>
  </si>
  <si>
    <t>a male orc archmage</t>
  </si>
  <si>
    <t>a female orc archmage</t>
  </si>
  <si>
    <t>a male half-ogre archmage</t>
  </si>
  <si>
    <t>a female half-ogre archmage</t>
  </si>
  <si>
    <t>a male dragonborn archmage</t>
  </si>
  <si>
    <t>a female dragonborn archmage</t>
  </si>
  <si>
    <t>a male half-elf archmage</t>
  </si>
  <si>
    <t>a female half-elf archmage</t>
  </si>
  <si>
    <t>a male half-orc archmage</t>
  </si>
  <si>
    <t>a female half-orc archmage</t>
  </si>
  <si>
    <t>a male tiefling archmage</t>
  </si>
  <si>
    <t>a female tiefling archmage</t>
  </si>
  <si>
    <t>a male aarakocra acolyte</t>
  </si>
  <si>
    <t>a female aarakocra acolyte</t>
  </si>
  <si>
    <t>a male drow acolyte</t>
  </si>
  <si>
    <t>a female drow acolyte</t>
  </si>
  <si>
    <t>a male duegar acolyte</t>
  </si>
  <si>
    <t>a female duegar acolyte</t>
  </si>
  <si>
    <t>a male elf acolyte</t>
  </si>
  <si>
    <t>a female elf acolyte</t>
  </si>
  <si>
    <t>a male gnome acolyte</t>
  </si>
  <si>
    <t>a female gnome acolyte</t>
  </si>
  <si>
    <t>a male dwarf acolyte</t>
  </si>
  <si>
    <t>a female dwarf acolyte</t>
  </si>
  <si>
    <t>a male halfling acolyte</t>
  </si>
  <si>
    <t>a female halfling acolyte</t>
  </si>
  <si>
    <t>a male human acolyte</t>
  </si>
  <si>
    <t>a female human acolyte</t>
  </si>
  <si>
    <t>a male gnoll acolyte</t>
  </si>
  <si>
    <t>a female gnoll acolyte</t>
  </si>
  <si>
    <t>a male goblin acolyte</t>
  </si>
  <si>
    <t>a female goblin acolyte</t>
  </si>
  <si>
    <t>a male ogre acolyte</t>
  </si>
  <si>
    <t>a female ogre acolyte</t>
  </si>
  <si>
    <t>a male orc acolyte</t>
  </si>
  <si>
    <t>a female orc acolyte</t>
  </si>
  <si>
    <t>a male half-ogre acolyte</t>
  </si>
  <si>
    <t>a female half-ogre acolyte</t>
  </si>
  <si>
    <t>a male dragonborn acolyte</t>
  </si>
  <si>
    <t>a female dragonborn acolyte</t>
  </si>
  <si>
    <t>a male half-elf acolyte</t>
  </si>
  <si>
    <t>a female half-elf acolyte</t>
  </si>
  <si>
    <t>a male half-orc acolyte</t>
  </si>
  <si>
    <t>a female half-orc acolyte</t>
  </si>
  <si>
    <t>a male tiefling acolyte</t>
  </si>
  <si>
    <t>a female tiefling acolyte</t>
  </si>
  <si>
    <t>a male aarakocra berserker</t>
  </si>
  <si>
    <t>a female aarakocra berserker</t>
  </si>
  <si>
    <t>a male drow berserker</t>
  </si>
  <si>
    <t>a female drow berserker</t>
  </si>
  <si>
    <t>a male duegar berserker</t>
  </si>
  <si>
    <t>a female duegar berserker</t>
  </si>
  <si>
    <t>a male elf berserker</t>
  </si>
  <si>
    <t>a female elf berserker</t>
  </si>
  <si>
    <t>a male gnome berserker</t>
  </si>
  <si>
    <t>a female gnome berserker</t>
  </si>
  <si>
    <t>a male dwarf berserker</t>
  </si>
  <si>
    <t>a female dwarf berserker</t>
  </si>
  <si>
    <t>a male halfling berserker</t>
  </si>
  <si>
    <t>a female halfling berserker</t>
  </si>
  <si>
    <t>a male human berserker</t>
  </si>
  <si>
    <t>a female human berserker</t>
  </si>
  <si>
    <t>a male gnoll berserker</t>
  </si>
  <si>
    <t>a female gnoll berserker</t>
  </si>
  <si>
    <t>a male goblin berserker</t>
  </si>
  <si>
    <t>a female goblin berserker</t>
  </si>
  <si>
    <t>a male ogre berserker</t>
  </si>
  <si>
    <t>a female ogre berserker</t>
  </si>
  <si>
    <t>a male orc berserker</t>
  </si>
  <si>
    <t>a female orc berserker</t>
  </si>
  <si>
    <t>a male half-ogre berserker</t>
  </si>
  <si>
    <t>a female half-ogre berserker</t>
  </si>
  <si>
    <t>a male dragonborn berserker</t>
  </si>
  <si>
    <t>a female dragonborn berserker</t>
  </si>
  <si>
    <t>a male half-elf berserker</t>
  </si>
  <si>
    <t>a female half-elf berserker</t>
  </si>
  <si>
    <t>a male half-orc berserker</t>
  </si>
  <si>
    <t>a female half-orc berserker</t>
  </si>
  <si>
    <t>a male tiefling berserker</t>
  </si>
  <si>
    <t>a female tiefling berserker</t>
  </si>
  <si>
    <t>a male aarakocra cultist</t>
  </si>
  <si>
    <t>a female aarakocra cultist</t>
  </si>
  <si>
    <t>a male drow cultist</t>
  </si>
  <si>
    <t>a female drow cultist</t>
  </si>
  <si>
    <t>a male duegar cultist</t>
  </si>
  <si>
    <t>a female duegar cultist</t>
  </si>
  <si>
    <t>a male elf cultist</t>
  </si>
  <si>
    <t>a female elf cultist</t>
  </si>
  <si>
    <t>a male gnome cultist</t>
  </si>
  <si>
    <t>a female gnome cultist</t>
  </si>
  <si>
    <t>a male dwarf cultist</t>
  </si>
  <si>
    <t>a female dwarf cultist</t>
  </si>
  <si>
    <t>a male halfling cultist</t>
  </si>
  <si>
    <t>a female halfling cultist</t>
  </si>
  <si>
    <t>a male human cultist</t>
  </si>
  <si>
    <t>a female human cultist</t>
  </si>
  <si>
    <t>a male gnoll cultist</t>
  </si>
  <si>
    <t>a female gnoll cultist</t>
  </si>
  <si>
    <t>a male goblin cultist</t>
  </si>
  <si>
    <t>a female goblin cultist</t>
  </si>
  <si>
    <t>a male ogre cultist</t>
  </si>
  <si>
    <t>a female ogre cultist</t>
  </si>
  <si>
    <t>a male orc cultist</t>
  </si>
  <si>
    <t>a female orc cultist</t>
  </si>
  <si>
    <t>a male half-ogre cultist</t>
  </si>
  <si>
    <t>a female half-ogre cultist</t>
  </si>
  <si>
    <t>a male dragonborn cultist</t>
  </si>
  <si>
    <t>a female dragonborn cultist</t>
  </si>
  <si>
    <t>a male half-elf cultist</t>
  </si>
  <si>
    <t>a female half-elf cultist</t>
  </si>
  <si>
    <t>a male half-orc cultist</t>
  </si>
  <si>
    <t>a female half-orc cultist</t>
  </si>
  <si>
    <t>a male tiefling cultist</t>
  </si>
  <si>
    <t>a female tiefling cultist</t>
  </si>
  <si>
    <t>a male aarakocra guard</t>
  </si>
  <si>
    <t>a female aarakocra guard</t>
  </si>
  <si>
    <t>a male drow guard</t>
  </si>
  <si>
    <t>a female drow guard</t>
  </si>
  <si>
    <t>a male duegar guard</t>
  </si>
  <si>
    <t>a female duegar guard</t>
  </si>
  <si>
    <t>a male elf guard</t>
  </si>
  <si>
    <t>a female elf guard</t>
  </si>
  <si>
    <t>a male gnome guard</t>
  </si>
  <si>
    <t>a female gnome guard</t>
  </si>
  <si>
    <t>a male dwarf guard</t>
  </si>
  <si>
    <t>a female dwarf guard</t>
  </si>
  <si>
    <t>a male halfling guard</t>
  </si>
  <si>
    <t>a female halfling guard</t>
  </si>
  <si>
    <t>a male human guard</t>
  </si>
  <si>
    <t>a female human guard</t>
  </si>
  <si>
    <t>a male gnoll guard</t>
  </si>
  <si>
    <t>a female gnoll guard</t>
  </si>
  <si>
    <t>a male goblin guard</t>
  </si>
  <si>
    <t>a female goblin guard</t>
  </si>
  <si>
    <t>a male ogre guard</t>
  </si>
  <si>
    <t>a female ogre guard</t>
  </si>
  <si>
    <t>a male orc guard</t>
  </si>
  <si>
    <t>a female orc guard</t>
  </si>
  <si>
    <t>a male half-ogre guard</t>
  </si>
  <si>
    <t>a female half-ogre guard</t>
  </si>
  <si>
    <t>a male dragonborn guard</t>
  </si>
  <si>
    <t>a female dragonborn guard</t>
  </si>
  <si>
    <t>a male half-elf guard</t>
  </si>
  <si>
    <t>a female half-elf guard</t>
  </si>
  <si>
    <t>a male half-orc guard</t>
  </si>
  <si>
    <t>a female half-orc guard</t>
  </si>
  <si>
    <t>a male tiefling guard</t>
  </si>
  <si>
    <t>a female tiefling guard</t>
  </si>
  <si>
    <t>a male aarakocra knight</t>
  </si>
  <si>
    <t>a female aarakocra knight</t>
  </si>
  <si>
    <t>a male drow knight</t>
  </si>
  <si>
    <t>a female drow knight</t>
  </si>
  <si>
    <t>a male duegar knight</t>
  </si>
  <si>
    <t>a female duegar knight</t>
  </si>
  <si>
    <t>a male elf knight</t>
  </si>
  <si>
    <t>a female elf knight</t>
  </si>
  <si>
    <t>a male gnome knight</t>
  </si>
  <si>
    <t>a female gnome knight</t>
  </si>
  <si>
    <t>a male dwarf knight</t>
  </si>
  <si>
    <t>a female dwarf knight</t>
  </si>
  <si>
    <t>a male halfling knight</t>
  </si>
  <si>
    <t>a female halfling knight</t>
  </si>
  <si>
    <t>a male human knight</t>
  </si>
  <si>
    <t>a female human knight</t>
  </si>
  <si>
    <t>a male gnoll knight</t>
  </si>
  <si>
    <t>a female gnoll knight</t>
  </si>
  <si>
    <t>a male goblin knight</t>
  </si>
  <si>
    <t>a female goblin knight</t>
  </si>
  <si>
    <t>a male ogre knight</t>
  </si>
  <si>
    <t>a female ogre knight</t>
  </si>
  <si>
    <t>a male orc knight</t>
  </si>
  <si>
    <t>a female orc knight</t>
  </si>
  <si>
    <t>a male half-ogre knight</t>
  </si>
  <si>
    <t>a female half-ogre knight</t>
  </si>
  <si>
    <t>a male dragonborn knight</t>
  </si>
  <si>
    <t>a female dragonborn knight</t>
  </si>
  <si>
    <t>a male half-elf knight</t>
  </si>
  <si>
    <t>a female half-elf knight</t>
  </si>
  <si>
    <t>a male half-orc knight</t>
  </si>
  <si>
    <t>a female half-orc knight</t>
  </si>
  <si>
    <t>a male tiefling knight</t>
  </si>
  <si>
    <t>a female tiefling knight</t>
  </si>
  <si>
    <t>a male aarakocra noble</t>
  </si>
  <si>
    <t>a female aarakocra noble</t>
  </si>
  <si>
    <t>a male drow noble</t>
  </si>
  <si>
    <t>a female drow noble</t>
  </si>
  <si>
    <t>a male duegar noble</t>
  </si>
  <si>
    <t>a female duegar noble</t>
  </si>
  <si>
    <t>a male elf noble</t>
  </si>
  <si>
    <t>a female elf noble</t>
  </si>
  <si>
    <t>a male gnome noble</t>
  </si>
  <si>
    <t>a female gnome noble</t>
  </si>
  <si>
    <t>a male dwarf noble</t>
  </si>
  <si>
    <t>a female dwarf noble</t>
  </si>
  <si>
    <t>a male halfling noble</t>
  </si>
  <si>
    <t>a female halfling noble</t>
  </si>
  <si>
    <t>a male human noble</t>
  </si>
  <si>
    <t>a female human noble</t>
  </si>
  <si>
    <t>a male gnoll noble</t>
  </si>
  <si>
    <t>a female gnoll noble</t>
  </si>
  <si>
    <t>a male goblin noble</t>
  </si>
  <si>
    <t>a female goblin noble</t>
  </si>
  <si>
    <t>a male ogre noble</t>
  </si>
  <si>
    <t>a female ogre noble</t>
  </si>
  <si>
    <t>a male orc noble</t>
  </si>
  <si>
    <t>a female orc noble</t>
  </si>
  <si>
    <t>a male half-ogre noble</t>
  </si>
  <si>
    <t>a female half-ogre noble</t>
  </si>
  <si>
    <t>a male dragonborn noble</t>
  </si>
  <si>
    <t>a female dragonborn noble</t>
  </si>
  <si>
    <t>a male half-elf noble</t>
  </si>
  <si>
    <t>a female half-elf noble</t>
  </si>
  <si>
    <t>a male half-orc noble</t>
  </si>
  <si>
    <t>a female half-orc noble</t>
  </si>
  <si>
    <t>a male tiefling noble</t>
  </si>
  <si>
    <t>a female tiefling noble</t>
  </si>
  <si>
    <t>a male aarakocra scout</t>
  </si>
  <si>
    <t>a female aarakocra scout</t>
  </si>
  <si>
    <t>a male drow scout</t>
  </si>
  <si>
    <t>a female drow scout</t>
  </si>
  <si>
    <t>a male duegar scout</t>
  </si>
  <si>
    <t>a female duegar scout</t>
  </si>
  <si>
    <t>a male elf scout</t>
  </si>
  <si>
    <t>a female elf scout</t>
  </si>
  <si>
    <t>a male gnome scout</t>
  </si>
  <si>
    <t>a female gnome scout</t>
  </si>
  <si>
    <t>a male dwarf scout</t>
  </si>
  <si>
    <t>a female dwarf scout</t>
  </si>
  <si>
    <t>a male halfling scout</t>
  </si>
  <si>
    <t>a female halfling scout</t>
  </si>
  <si>
    <t>a male human scout</t>
  </si>
  <si>
    <t>a female human scout</t>
  </si>
  <si>
    <t>a male gnoll scout</t>
  </si>
  <si>
    <t>a female gnoll scout</t>
  </si>
  <si>
    <t>a male goblin scout</t>
  </si>
  <si>
    <t>a female goblin scout</t>
  </si>
  <si>
    <t>a male ogre scout</t>
  </si>
  <si>
    <t>a female ogre scout</t>
  </si>
  <si>
    <t>a male orc scout</t>
  </si>
  <si>
    <t>a female orc scout</t>
  </si>
  <si>
    <t>a male half-ogre scout</t>
  </si>
  <si>
    <t>a female half-ogre scout</t>
  </si>
  <si>
    <t>a male dragonborn scout</t>
  </si>
  <si>
    <t>a female dragonborn scout</t>
  </si>
  <si>
    <t>a male half-elf scout</t>
  </si>
  <si>
    <t>a female half-elf scout</t>
  </si>
  <si>
    <t>a male half-orc scout</t>
  </si>
  <si>
    <t>a female half-orc scout</t>
  </si>
  <si>
    <t>a male tiefling scout</t>
  </si>
  <si>
    <t>a female tiefling scout</t>
  </si>
  <si>
    <t>a male aarakocra blacksmith</t>
  </si>
  <si>
    <t>a female aarakocra blacksmith</t>
  </si>
  <si>
    <t>a male drow blacksmith</t>
  </si>
  <si>
    <t>a female drow blacksmith</t>
  </si>
  <si>
    <t>a male duegar blacksmith</t>
  </si>
  <si>
    <t>a female duegar blacksmith</t>
  </si>
  <si>
    <t>a male elf blacksmith</t>
  </si>
  <si>
    <t>a female elf blacksmith</t>
  </si>
  <si>
    <t>a male gnome blacksmith</t>
  </si>
  <si>
    <t>a female gnome blacksmith</t>
  </si>
  <si>
    <t>a male dwarf blacksmith</t>
  </si>
  <si>
    <t>a female dwarf blacksmith</t>
  </si>
  <si>
    <t>a male halfling blacksmith</t>
  </si>
  <si>
    <t>a female halfling blacksmith</t>
  </si>
  <si>
    <t>a male human blacksmith</t>
  </si>
  <si>
    <t>a female human blacksmith</t>
  </si>
  <si>
    <t>a male gnoll blacksmith</t>
  </si>
  <si>
    <t>a female gnoll blacksmith</t>
  </si>
  <si>
    <t>a male goblin blacksmith</t>
  </si>
  <si>
    <t>a female goblin blacksmith</t>
  </si>
  <si>
    <t>a male ogre blacksmith</t>
  </si>
  <si>
    <t>a female ogre blacksmith</t>
  </si>
  <si>
    <t>a male orc blacksmith</t>
  </si>
  <si>
    <t>a female orc blacksmith</t>
  </si>
  <si>
    <t>a male half-ogre blacksmith</t>
  </si>
  <si>
    <t>a female half-ogre blacksmith</t>
  </si>
  <si>
    <t>a male dragonborn blacksmith</t>
  </si>
  <si>
    <t>a female dragonborn blacksmith</t>
  </si>
  <si>
    <t>a male half-elf blacksmith</t>
  </si>
  <si>
    <t>a female half-elf blacksmith</t>
  </si>
  <si>
    <t>a male half-orc blacksmith</t>
  </si>
  <si>
    <t>a female half-orc blacksmith</t>
  </si>
  <si>
    <t>a male tiefling blacksmith</t>
  </si>
  <si>
    <t>a female tiefling blacksmith</t>
  </si>
  <si>
    <t>a male aarakocra baker</t>
  </si>
  <si>
    <t>a female aarakocra baker</t>
  </si>
  <si>
    <t>a male drow baker</t>
  </si>
  <si>
    <t>a female drow baker</t>
  </si>
  <si>
    <t>a male duegar baker</t>
  </si>
  <si>
    <t>a female duegar baker</t>
  </si>
  <si>
    <t>a male elf baker</t>
  </si>
  <si>
    <t>a female elf baker</t>
  </si>
  <si>
    <t>a male gnome baker</t>
  </si>
  <si>
    <t>a female gnome baker</t>
  </si>
  <si>
    <t>a male dwarf baker</t>
  </si>
  <si>
    <t>a female dwarf baker</t>
  </si>
  <si>
    <t>a male halfling baker</t>
  </si>
  <si>
    <t>a female halfling baker</t>
  </si>
  <si>
    <t>a male human baker</t>
  </si>
  <si>
    <t>a female human baker</t>
  </si>
  <si>
    <t>a male gnoll baker</t>
  </si>
  <si>
    <t>a female gnoll baker</t>
  </si>
  <si>
    <t>a male goblin baker</t>
  </si>
  <si>
    <t>a female goblin baker</t>
  </si>
  <si>
    <t>a male ogre baker</t>
  </si>
  <si>
    <t>a female ogre baker</t>
  </si>
  <si>
    <t>a male orc baker</t>
  </si>
  <si>
    <t>a female orc baker</t>
  </si>
  <si>
    <t>a male half-ogre baker</t>
  </si>
  <si>
    <t>a female half-ogre baker</t>
  </si>
  <si>
    <t>a male dragonborn baker</t>
  </si>
  <si>
    <t>a female dragonborn baker</t>
  </si>
  <si>
    <t>a male half-elf baker</t>
  </si>
  <si>
    <t>a female half-elf baker</t>
  </si>
  <si>
    <t>a male half-orc baker</t>
  </si>
  <si>
    <t>a female half-orc baker</t>
  </si>
  <si>
    <t>a male tiefling baker</t>
  </si>
  <si>
    <t>a female tiefling baker</t>
  </si>
  <si>
    <t>a male aarakocra carpenter</t>
  </si>
  <si>
    <t>a female aarakocra carpenter</t>
  </si>
  <si>
    <t>a male drow carpenter</t>
  </si>
  <si>
    <t>a female drow carpenter</t>
  </si>
  <si>
    <t>a male duegar carpenter</t>
  </si>
  <si>
    <t>a female duegar carpenter</t>
  </si>
  <si>
    <t>a male elf carpenter</t>
  </si>
  <si>
    <t>a female elf carpenter</t>
  </si>
  <si>
    <t>a male gnome carpenter</t>
  </si>
  <si>
    <t>a female gnome carpenter</t>
  </si>
  <si>
    <t>a male dwarf carpenter</t>
  </si>
  <si>
    <t>a female dwarf carpenter</t>
  </si>
  <si>
    <t>a male halfling carpenter</t>
  </si>
  <si>
    <t>a female halfling carpenter</t>
  </si>
  <si>
    <t>a male human carpenter</t>
  </si>
  <si>
    <t>a female human carpenter</t>
  </si>
  <si>
    <t>a male gnoll carpenter</t>
  </si>
  <si>
    <t>a female gnoll carpenter</t>
  </si>
  <si>
    <t>a male goblin carpenter</t>
  </si>
  <si>
    <t>a female goblin carpenter</t>
  </si>
  <si>
    <t>a male ogre carpenter</t>
  </si>
  <si>
    <t>a female ogre carpenter</t>
  </si>
  <si>
    <t>a male orc carpenter</t>
  </si>
  <si>
    <t>a female orc carpenter</t>
  </si>
  <si>
    <t>a male half-ogre carpenter</t>
  </si>
  <si>
    <t>a female half-ogre carpenter</t>
  </si>
  <si>
    <t>a male dragonborn carpenter</t>
  </si>
  <si>
    <t>a female dragonborn carpenter</t>
  </si>
  <si>
    <t>a male half-elf carpenter</t>
  </si>
  <si>
    <t>a female half-elf carpenter</t>
  </si>
  <si>
    <t>a male half-orc carpenter</t>
  </si>
  <si>
    <t>a female half-orc carpenter</t>
  </si>
  <si>
    <t>a male tiefling carpenter</t>
  </si>
  <si>
    <t>a female tiefling carpenter</t>
  </si>
  <si>
    <t>a male aarakocra lawyer</t>
  </si>
  <si>
    <t>a female aarakocra lawyer</t>
  </si>
  <si>
    <t>a male drow lawyer</t>
  </si>
  <si>
    <t>a female drow lawyer</t>
  </si>
  <si>
    <t>a male duegar lawyer</t>
  </si>
  <si>
    <t>a female duegar lawyer</t>
  </si>
  <si>
    <t>a male elf lawyer</t>
  </si>
  <si>
    <t>a female elf lawyer</t>
  </si>
  <si>
    <t>a male gnome lawyer</t>
  </si>
  <si>
    <t>a female gnome lawyer</t>
  </si>
  <si>
    <t>a male dwarf lawyer</t>
  </si>
  <si>
    <t>a female dwarf lawyer</t>
  </si>
  <si>
    <t>a male halfling lawyer</t>
  </si>
  <si>
    <t>a female halfling lawyer</t>
  </si>
  <si>
    <t>a male human lawyer</t>
  </si>
  <si>
    <t>a female human lawyer</t>
  </si>
  <si>
    <t>a male gnoll lawyer</t>
  </si>
  <si>
    <t>a female gnoll lawyer</t>
  </si>
  <si>
    <t>a male goblin lawyer</t>
  </si>
  <si>
    <t>a female goblin lawyer</t>
  </si>
  <si>
    <t>a male ogre lawyer</t>
  </si>
  <si>
    <t>a female ogre lawyer</t>
  </si>
  <si>
    <t>a male orc lawyer</t>
  </si>
  <si>
    <t>a female orc lawyer</t>
  </si>
  <si>
    <t>a male half-ogre lawyer</t>
  </si>
  <si>
    <t>a female half-ogre lawyer</t>
  </si>
  <si>
    <t>a male dragonborn lawyer</t>
  </si>
  <si>
    <t>a female dragonborn lawyer</t>
  </si>
  <si>
    <t>a male half-elf lawyer</t>
  </si>
  <si>
    <t>a female half-elf lawyer</t>
  </si>
  <si>
    <t>a male half-orc lawyer</t>
  </si>
  <si>
    <t>a female half-orc lawyer</t>
  </si>
  <si>
    <t>a male tiefling lawyer</t>
  </si>
  <si>
    <t>a female tiefling lawyer</t>
  </si>
  <si>
    <t>a male aarakocra brewer</t>
  </si>
  <si>
    <t>a female aarakocra brewer</t>
  </si>
  <si>
    <t>a male drow brewer</t>
  </si>
  <si>
    <t>a female drow brewer</t>
  </si>
  <si>
    <t>a male duegar brewer</t>
  </si>
  <si>
    <t>a female duegar brewer</t>
  </si>
  <si>
    <t>a male elf brewer</t>
  </si>
  <si>
    <t>a female elf brewer</t>
  </si>
  <si>
    <t>a male gnome brewer</t>
  </si>
  <si>
    <t>a female gnome brewer</t>
  </si>
  <si>
    <t>a male dwarf brewer</t>
  </si>
  <si>
    <t>a female dwarf brewer</t>
  </si>
  <si>
    <t>a male halfling brewer</t>
  </si>
  <si>
    <t>a female halfling brewer</t>
  </si>
  <si>
    <t>a male human brewer</t>
  </si>
  <si>
    <t>a female human brewer</t>
  </si>
  <si>
    <t>a male gnoll brewer</t>
  </si>
  <si>
    <t>a female gnoll brewer</t>
  </si>
  <si>
    <t>a male goblin brewer</t>
  </si>
  <si>
    <t>a female goblin brewer</t>
  </si>
  <si>
    <t>a male ogre brewer</t>
  </si>
  <si>
    <t>a female ogre brewer</t>
  </si>
  <si>
    <t>a male orc brewer</t>
  </si>
  <si>
    <t>a female orc brewer</t>
  </si>
  <si>
    <t>a male half-ogre brewer</t>
  </si>
  <si>
    <t>a female half-ogre brewer</t>
  </si>
  <si>
    <t>a male dragonborn brewer</t>
  </si>
  <si>
    <t>a female dragonborn brewer</t>
  </si>
  <si>
    <t>a male half-elf brewer</t>
  </si>
  <si>
    <t>a female half-elf brewer</t>
  </si>
  <si>
    <t>a male half-orc brewer</t>
  </si>
  <si>
    <t>a female half-orc brewer</t>
  </si>
  <si>
    <t>a male tiefling brewer</t>
  </si>
  <si>
    <t>a female tiefling brewer</t>
  </si>
  <si>
    <t>a male aarakocra doctor</t>
  </si>
  <si>
    <t>a female aarakocra doctor</t>
  </si>
  <si>
    <t>a male drow doctor</t>
  </si>
  <si>
    <t>a female drow doctor</t>
  </si>
  <si>
    <t>a male duegar doctor</t>
  </si>
  <si>
    <t>a female duegar doctor</t>
  </si>
  <si>
    <t>a male elf doctor</t>
  </si>
  <si>
    <t>a female elf doctor</t>
  </si>
  <si>
    <t>a male gnome doctor</t>
  </si>
  <si>
    <t>a female gnome doctor</t>
  </si>
  <si>
    <t>a male dwarf doctor</t>
  </si>
  <si>
    <t>a female dwarf doctor</t>
  </si>
  <si>
    <t>a male halfling doctor</t>
  </si>
  <si>
    <t>a female halfling doctor</t>
  </si>
  <si>
    <t>a male human doctor</t>
  </si>
  <si>
    <t>a female human doctor</t>
  </si>
  <si>
    <t>a male gnoll doctor</t>
  </si>
  <si>
    <t>a female gnoll doctor</t>
  </si>
  <si>
    <t>a male goblin doctor</t>
  </si>
  <si>
    <t>a female goblin doctor</t>
  </si>
  <si>
    <t>a male ogre doctor</t>
  </si>
  <si>
    <t>a female ogre doctor</t>
  </si>
  <si>
    <t>a male orc doctor</t>
  </si>
  <si>
    <t>a female orc doctor</t>
  </si>
  <si>
    <t>a male half-ogre doctor</t>
  </si>
  <si>
    <t>a female half-ogre doctor</t>
  </si>
  <si>
    <t>a male dragonborn doctor</t>
  </si>
  <si>
    <t>a female dragonborn doctor</t>
  </si>
  <si>
    <t>a male half-elf doctor</t>
  </si>
  <si>
    <t>a female half-elf doctor</t>
  </si>
  <si>
    <t>a male half-orc doctor</t>
  </si>
  <si>
    <t>a female half-orc doctor</t>
  </si>
  <si>
    <t>a male tiefling doctor</t>
  </si>
  <si>
    <t>a female tiefling doctor</t>
  </si>
  <si>
    <t>a male aarakocra barber</t>
  </si>
  <si>
    <t>a female aarakocra barber</t>
  </si>
  <si>
    <t>a male drow barber</t>
  </si>
  <si>
    <t>a female drow barber</t>
  </si>
  <si>
    <t>a male duegar barber</t>
  </si>
  <si>
    <t>a female duegar barber</t>
  </si>
  <si>
    <t>a male elf barber</t>
  </si>
  <si>
    <t>a female elf barber</t>
  </si>
  <si>
    <t>a male gnome barber</t>
  </si>
  <si>
    <t>a female gnome barber</t>
  </si>
  <si>
    <t>a male dwarf barber</t>
  </si>
  <si>
    <t>a female dwarf barber</t>
  </si>
  <si>
    <t>a male halfling barber</t>
  </si>
  <si>
    <t>a female halfling barber</t>
  </si>
  <si>
    <t>a male human barber</t>
  </si>
  <si>
    <t>a female human barber</t>
  </si>
  <si>
    <t>a male gnoll barber</t>
  </si>
  <si>
    <t>a female gnoll barber</t>
  </si>
  <si>
    <t>a male goblin barber</t>
  </si>
  <si>
    <t>a female goblin barber</t>
  </si>
  <si>
    <t>a male ogre barber</t>
  </si>
  <si>
    <t>a female ogre barber</t>
  </si>
  <si>
    <t>a male orc barber</t>
  </si>
  <si>
    <t>a female orc barber</t>
  </si>
  <si>
    <t>a male half-ogre barber</t>
  </si>
  <si>
    <t>a female half-ogre barber</t>
  </si>
  <si>
    <t>a male dragonborn barber</t>
  </si>
  <si>
    <t>a female dragonborn barber</t>
  </si>
  <si>
    <t>a male half-elf barber</t>
  </si>
  <si>
    <t>a female half-elf barber</t>
  </si>
  <si>
    <t>a male half-orc barber</t>
  </si>
  <si>
    <t>a female half-orc barber</t>
  </si>
  <si>
    <t>a male tiefling barber</t>
  </si>
  <si>
    <t>a female tiefling barber</t>
  </si>
  <si>
    <t>a male aarakocra prostitute</t>
  </si>
  <si>
    <t>a female aarakocra prostitute</t>
  </si>
  <si>
    <t>a male drow prostitute</t>
  </si>
  <si>
    <t>a female drow prostitute</t>
  </si>
  <si>
    <t>a male duegar prostitute</t>
  </si>
  <si>
    <t>a female duegar prostitute</t>
  </si>
  <si>
    <t>a male elf prostitute</t>
  </si>
  <si>
    <t>a female elf prostitute</t>
  </si>
  <si>
    <t>a male gnome prostitute</t>
  </si>
  <si>
    <t>a female gnome prostitute</t>
  </si>
  <si>
    <t>a male dwarf prostitute</t>
  </si>
  <si>
    <t>a female dwarf prostitute</t>
  </si>
  <si>
    <t>a male halfling prostitute</t>
  </si>
  <si>
    <t>a female halfling prostitute</t>
  </si>
  <si>
    <t>a male human prostitute</t>
  </si>
  <si>
    <t>a female human prostitute</t>
  </si>
  <si>
    <t>a male gnoll prostitute</t>
  </si>
  <si>
    <t>a female gnoll prostitute</t>
  </si>
  <si>
    <t>a male goblin prostitute</t>
  </si>
  <si>
    <t>a female goblin prostitute</t>
  </si>
  <si>
    <t>a male ogre prostitute</t>
  </si>
  <si>
    <t>a female ogre prostitute</t>
  </si>
  <si>
    <t>a male orc prostitute</t>
  </si>
  <si>
    <t>a female orc prostitute</t>
  </si>
  <si>
    <t>a male half-ogre prostitute</t>
  </si>
  <si>
    <t>a female half-ogre prostitute</t>
  </si>
  <si>
    <t>a male dragonborn prostitute</t>
  </si>
  <si>
    <t>a female dragonborn prostitute</t>
  </si>
  <si>
    <t>a male half-elf prostitute</t>
  </si>
  <si>
    <t>a female half-elf prostitute</t>
  </si>
  <si>
    <t>a male half-orc prostitute</t>
  </si>
  <si>
    <t>a female half-orc prostitute</t>
  </si>
  <si>
    <t>a male tiefling prostitute</t>
  </si>
  <si>
    <t>a female tiefling prostitute</t>
  </si>
  <si>
    <t>a male aarakocra tailor</t>
  </si>
  <si>
    <t>a female aarakocra tailor</t>
  </si>
  <si>
    <t>a male drow tailor</t>
  </si>
  <si>
    <t>a female drow tailor</t>
  </si>
  <si>
    <t>a male duegar tailor</t>
  </si>
  <si>
    <t>a female duegar tailor</t>
  </si>
  <si>
    <t>a male elf tailor</t>
  </si>
  <si>
    <t>a female elf tailor</t>
  </si>
  <si>
    <t>a male gnome tailor</t>
  </si>
  <si>
    <t>a female gnome tailor</t>
  </si>
  <si>
    <t>a male dwarf tailor</t>
  </si>
  <si>
    <t>a female dwarf tailor</t>
  </si>
  <si>
    <t>a male halfling tailor</t>
  </si>
  <si>
    <t>a female halfling tailor</t>
  </si>
  <si>
    <t>a male human tailor</t>
  </si>
  <si>
    <t>a female human tailor</t>
  </si>
  <si>
    <t>a male gnoll tailor</t>
  </si>
  <si>
    <t>a female gnoll tailor</t>
  </si>
  <si>
    <t>a male goblin tailor</t>
  </si>
  <si>
    <t>a female goblin tailor</t>
  </si>
  <si>
    <t>a male ogre tailor</t>
  </si>
  <si>
    <t>a female ogre tailor</t>
  </si>
  <si>
    <t>a male orc tailor</t>
  </si>
  <si>
    <t>a female orc tailor</t>
  </si>
  <si>
    <t>a male half-ogre tailor</t>
  </si>
  <si>
    <t>a female half-ogre tailor</t>
  </si>
  <si>
    <t>a male dragonborn tailor</t>
  </si>
  <si>
    <t>a female dragonborn tailor</t>
  </si>
  <si>
    <t>a male half-elf tailor</t>
  </si>
  <si>
    <t>a female half-elf tailor</t>
  </si>
  <si>
    <t>a male half-orc tailor</t>
  </si>
  <si>
    <t>a female half-orc tailor</t>
  </si>
  <si>
    <t>a male tiefling tailor</t>
  </si>
  <si>
    <t>a female tiefling tailor</t>
  </si>
  <si>
    <t xml:space="preserve">a male aarakocra mason </t>
  </si>
  <si>
    <t xml:space="preserve">a female aarakocra mason </t>
  </si>
  <si>
    <t xml:space="preserve">a male drow mason </t>
  </si>
  <si>
    <t xml:space="preserve">a female drow mason </t>
  </si>
  <si>
    <t xml:space="preserve">a male duegar mason </t>
  </si>
  <si>
    <t xml:space="preserve">a female duegar mason </t>
  </si>
  <si>
    <t xml:space="preserve">a male elf mason </t>
  </si>
  <si>
    <t xml:space="preserve">a female elf mason </t>
  </si>
  <si>
    <t xml:space="preserve">a male gnome mason </t>
  </si>
  <si>
    <t xml:space="preserve">a female gnome mason </t>
  </si>
  <si>
    <t xml:space="preserve">a male dwarf mason </t>
  </si>
  <si>
    <t xml:space="preserve">a female dwarf mason </t>
  </si>
  <si>
    <t xml:space="preserve">a male halfling mason </t>
  </si>
  <si>
    <t xml:space="preserve">a female halfling mason </t>
  </si>
  <si>
    <t xml:space="preserve">a male human mason </t>
  </si>
  <si>
    <t xml:space="preserve">a female human mason </t>
  </si>
  <si>
    <t xml:space="preserve">a male gnoll mason </t>
  </si>
  <si>
    <t xml:space="preserve">a female gnoll mason </t>
  </si>
  <si>
    <t xml:space="preserve">a male goblin mason </t>
  </si>
  <si>
    <t xml:space="preserve">a female goblin mason </t>
  </si>
  <si>
    <t xml:space="preserve">a male ogre mason </t>
  </si>
  <si>
    <t xml:space="preserve">a female ogre mason </t>
  </si>
  <si>
    <t xml:space="preserve">a male orc mason </t>
  </si>
  <si>
    <t xml:space="preserve">a female orc mason </t>
  </si>
  <si>
    <t xml:space="preserve">a male half-ogre mason </t>
  </si>
  <si>
    <t xml:space="preserve">a female half-ogre mason </t>
  </si>
  <si>
    <t xml:space="preserve">a male dragonborn mason </t>
  </si>
  <si>
    <t xml:space="preserve">a female dragonborn mason </t>
  </si>
  <si>
    <t xml:space="preserve">a male half-elf mason </t>
  </si>
  <si>
    <t xml:space="preserve">a female half-elf mason </t>
  </si>
  <si>
    <t xml:space="preserve">a male half-orc mason </t>
  </si>
  <si>
    <t xml:space="preserve">a female half-orc mason </t>
  </si>
  <si>
    <t xml:space="preserve">a male tiefling mason </t>
  </si>
  <si>
    <t xml:space="preserve">a female tiefling mason </t>
  </si>
  <si>
    <t>a male aarakocra slaver</t>
  </si>
  <si>
    <t>a female aarakocra slaver</t>
  </si>
  <si>
    <t>a male drow slaver</t>
  </si>
  <si>
    <t>a female drow slaver</t>
  </si>
  <si>
    <t>a male duegar slaver</t>
  </si>
  <si>
    <t>a female duegar slaver</t>
  </si>
  <si>
    <t>a male elf slaver</t>
  </si>
  <si>
    <t>a female elf slaver</t>
  </si>
  <si>
    <t>a male gnome slaver</t>
  </si>
  <si>
    <t>a female gnome slaver</t>
  </si>
  <si>
    <t>a male dwarf slaver</t>
  </si>
  <si>
    <t>a female dwarf slaver</t>
  </si>
  <si>
    <t>a male halfling slaver</t>
  </si>
  <si>
    <t>a female halfling slaver</t>
  </si>
  <si>
    <t>a male human slaver</t>
  </si>
  <si>
    <t>a female human slaver</t>
  </si>
  <si>
    <t>a male gnoll slaver</t>
  </si>
  <si>
    <t>a female gnoll slaver</t>
  </si>
  <si>
    <t>a male goblin slaver</t>
  </si>
  <si>
    <t>a female goblin slaver</t>
  </si>
  <si>
    <t>a male ogre slaver</t>
  </si>
  <si>
    <t>a female ogre slaver</t>
  </si>
  <si>
    <t>a male orc slaver</t>
  </si>
  <si>
    <t>a female orc slaver</t>
  </si>
  <si>
    <t>a male half-ogre slaver</t>
  </si>
  <si>
    <t>a female half-ogre slaver</t>
  </si>
  <si>
    <t>a male dragonborn slaver</t>
  </si>
  <si>
    <t>a female dragonborn slaver</t>
  </si>
  <si>
    <t>a male half-elf slaver</t>
  </si>
  <si>
    <t>a female half-elf slaver</t>
  </si>
  <si>
    <t>a male half-orc slaver</t>
  </si>
  <si>
    <t>a female half-orc slaver</t>
  </si>
  <si>
    <t>a male tiefling slaver</t>
  </si>
  <si>
    <t>a female tiefling slaver</t>
  </si>
  <si>
    <t xml:space="preserve">a male aarakocra slave </t>
  </si>
  <si>
    <t xml:space="preserve">a female aarakocra slave </t>
  </si>
  <si>
    <t xml:space="preserve">a male drow slave </t>
  </si>
  <si>
    <t xml:space="preserve">a female drow slave </t>
  </si>
  <si>
    <t xml:space="preserve">a male duegar slave </t>
  </si>
  <si>
    <t xml:space="preserve">a female duegar slave </t>
  </si>
  <si>
    <t xml:space="preserve">a male elf slave </t>
  </si>
  <si>
    <t xml:space="preserve">a female elf slave </t>
  </si>
  <si>
    <t xml:space="preserve">a male gnome slave </t>
  </si>
  <si>
    <t xml:space="preserve">a female gnome slave </t>
  </si>
  <si>
    <t xml:space="preserve">a male dwarf slave </t>
  </si>
  <si>
    <t xml:space="preserve">a female dwarf slave </t>
  </si>
  <si>
    <t xml:space="preserve">a male halfling slave </t>
  </si>
  <si>
    <t xml:space="preserve">a female halfling slave </t>
  </si>
  <si>
    <t xml:space="preserve">a male human slave </t>
  </si>
  <si>
    <t xml:space="preserve">a female human slave </t>
  </si>
  <si>
    <t xml:space="preserve">a male gnoll slave </t>
  </si>
  <si>
    <t xml:space="preserve">a female gnoll slave </t>
  </si>
  <si>
    <t xml:space="preserve">a male goblin slave </t>
  </si>
  <si>
    <t xml:space="preserve">a female goblin slave </t>
  </si>
  <si>
    <t xml:space="preserve">a male ogre slave </t>
  </si>
  <si>
    <t xml:space="preserve">a female ogre slave </t>
  </si>
  <si>
    <t xml:space="preserve">a male orc slave </t>
  </si>
  <si>
    <t xml:space="preserve">a female orc slave </t>
  </si>
  <si>
    <t xml:space="preserve">a male half-ogre slave </t>
  </si>
  <si>
    <t xml:space="preserve">a female half-ogre slave </t>
  </si>
  <si>
    <t xml:space="preserve">a male dragonborn slave </t>
  </si>
  <si>
    <t xml:space="preserve">a female dragonborn slave </t>
  </si>
  <si>
    <t xml:space="preserve">a male half-elf slave </t>
  </si>
  <si>
    <t xml:space="preserve">a female half-elf slave </t>
  </si>
  <si>
    <t xml:space="preserve">a male half-orc slave </t>
  </si>
  <si>
    <t xml:space="preserve">a female half-orc slave </t>
  </si>
  <si>
    <t xml:space="preserve">a male tiefling slave </t>
  </si>
  <si>
    <t xml:space="preserve">a female tiefling slave </t>
  </si>
  <si>
    <t>a male aarakocra dentist</t>
  </si>
  <si>
    <t>a female aarakocra dentist</t>
  </si>
  <si>
    <t>a male drow dentist</t>
  </si>
  <si>
    <t>a female drow dentist</t>
  </si>
  <si>
    <t>a male duegar dentist</t>
  </si>
  <si>
    <t>a female duegar dentist</t>
  </si>
  <si>
    <t>a male elf dentist</t>
  </si>
  <si>
    <t>a female elf dentist</t>
  </si>
  <si>
    <t>a male gnome dentist</t>
  </si>
  <si>
    <t>a female gnome dentist</t>
  </si>
  <si>
    <t>a male dwarf dentist</t>
  </si>
  <si>
    <t>a female dwarf dentist</t>
  </si>
  <si>
    <t>a male halfling dentist</t>
  </si>
  <si>
    <t>a female halfling dentist</t>
  </si>
  <si>
    <t>a male human dentist</t>
  </si>
  <si>
    <t>a female human dentist</t>
  </si>
  <si>
    <t>a male gnoll dentist</t>
  </si>
  <si>
    <t>a female gnoll dentist</t>
  </si>
  <si>
    <t>a male goblin dentist</t>
  </si>
  <si>
    <t>a female goblin dentist</t>
  </si>
  <si>
    <t>a male ogre dentist</t>
  </si>
  <si>
    <t>a female ogre dentist</t>
  </si>
  <si>
    <t>a male orc dentist</t>
  </si>
  <si>
    <t>a female orc dentist</t>
  </si>
  <si>
    <t>a male half-ogre dentist</t>
  </si>
  <si>
    <t>a female half-ogre dentist</t>
  </si>
  <si>
    <t>a male dragonborn dentist</t>
  </si>
  <si>
    <t>a female dragonborn dentist</t>
  </si>
  <si>
    <t>a male half-elf dentist</t>
  </si>
  <si>
    <t>a female half-elf dentist</t>
  </si>
  <si>
    <t>a male half-orc dentist</t>
  </si>
  <si>
    <t>a female half-orc dentist</t>
  </si>
  <si>
    <t>a male tiefling dentist</t>
  </si>
  <si>
    <t>a female tiefling dentist</t>
  </si>
  <si>
    <t>a male aarakocra mercenary</t>
  </si>
  <si>
    <t>a female aarakocra mercenary</t>
  </si>
  <si>
    <t>a male drow mercenary</t>
  </si>
  <si>
    <t>a female drow mercenary</t>
  </si>
  <si>
    <t>a male duegar mercenary</t>
  </si>
  <si>
    <t>a female duegar mercenary</t>
  </si>
  <si>
    <t>a male elf mercenary</t>
  </si>
  <si>
    <t>a female elf mercenary</t>
  </si>
  <si>
    <t>a male gnome mercenary</t>
  </si>
  <si>
    <t>a female gnome mercenary</t>
  </si>
  <si>
    <t>a male dwarf mercenary</t>
  </si>
  <si>
    <t>a female dwarf mercenary</t>
  </si>
  <si>
    <t>a male halfling mercenary</t>
  </si>
  <si>
    <t>a female halfling mercenary</t>
  </si>
  <si>
    <t>a male human mercenary</t>
  </si>
  <si>
    <t>a female human mercenary</t>
  </si>
  <si>
    <t>a male gnoll mercenary</t>
  </si>
  <si>
    <t>a female gnoll mercenary</t>
  </si>
  <si>
    <t>a male goblin mercenary</t>
  </si>
  <si>
    <t>a female goblin mercenary</t>
  </si>
  <si>
    <t>a male ogre mercenary</t>
  </si>
  <si>
    <t>a female ogre mercenary</t>
  </si>
  <si>
    <t>a male orc mercenary</t>
  </si>
  <si>
    <t>a female orc mercenary</t>
  </si>
  <si>
    <t>a male half-ogre mercenary</t>
  </si>
  <si>
    <t>a female half-ogre mercenary</t>
  </si>
  <si>
    <t>a male dragonborn mercenary</t>
  </si>
  <si>
    <t>a female dragonborn mercenary</t>
  </si>
  <si>
    <t>a male half-elf mercenary</t>
  </si>
  <si>
    <t>a female half-elf mercenary</t>
  </si>
  <si>
    <t>a male half-orc mercenary</t>
  </si>
  <si>
    <t>a female half-orc mercenary</t>
  </si>
  <si>
    <t>a male tiefling mercenary</t>
  </si>
  <si>
    <t>a female tiefling mercenary</t>
  </si>
  <si>
    <t>a male aarakocra soldier</t>
  </si>
  <si>
    <t>a female aarakocra soldier</t>
  </si>
  <si>
    <t>a male drow soldier</t>
  </si>
  <si>
    <t>a female drow soldier</t>
  </si>
  <si>
    <t>a male duegar soldier</t>
  </si>
  <si>
    <t>a female duegar soldier</t>
  </si>
  <si>
    <t>a male elf soldier</t>
  </si>
  <si>
    <t>a female elf soldier</t>
  </si>
  <si>
    <t>a male gnome soldier</t>
  </si>
  <si>
    <t>a female gnome soldier</t>
  </si>
  <si>
    <t>a male dwarf soldier</t>
  </si>
  <si>
    <t>a female dwarf soldier</t>
  </si>
  <si>
    <t>a male halfling soldier</t>
  </si>
  <si>
    <t>a female halfling soldier</t>
  </si>
  <si>
    <t>a male human soldier</t>
  </si>
  <si>
    <t>a female human soldier</t>
  </si>
  <si>
    <t>a male gnoll soldier</t>
  </si>
  <si>
    <t>a female gnoll soldier</t>
  </si>
  <si>
    <t>a male goblin soldier</t>
  </si>
  <si>
    <t>a female goblin soldier</t>
  </si>
  <si>
    <t>a male ogre soldier</t>
  </si>
  <si>
    <t>a female ogre soldier</t>
  </si>
  <si>
    <t>a male orc soldier</t>
  </si>
  <si>
    <t>a female orc soldier</t>
  </si>
  <si>
    <t>a male half-ogre soldier</t>
  </si>
  <si>
    <t>a female half-ogre soldier</t>
  </si>
  <si>
    <t>a male dragonborn soldier</t>
  </si>
  <si>
    <t>a female dragonborn soldier</t>
  </si>
  <si>
    <t>a male half-elf soldier</t>
  </si>
  <si>
    <t>a female half-elf soldier</t>
  </si>
  <si>
    <t>a male half-orc soldier</t>
  </si>
  <si>
    <t>a female half-orc soldier</t>
  </si>
  <si>
    <t>a male tiefling soldier</t>
  </si>
  <si>
    <t>a female tiefling soldier</t>
  </si>
  <si>
    <t>a male aarakocra potter</t>
  </si>
  <si>
    <t>a female aarakocra potter</t>
  </si>
  <si>
    <t>a male drow potter</t>
  </si>
  <si>
    <t>a female drow potter</t>
  </si>
  <si>
    <t>a male duegar potter</t>
  </si>
  <si>
    <t>a female duegar potter</t>
  </si>
  <si>
    <t>a male elf potter</t>
  </si>
  <si>
    <t>a female elf potter</t>
  </si>
  <si>
    <t>a male gnome potter</t>
  </si>
  <si>
    <t>a female gnome potter</t>
  </si>
  <si>
    <t>a male dwarf potter</t>
  </si>
  <si>
    <t>a female dwarf potter</t>
  </si>
  <si>
    <t>a male halfling potter</t>
  </si>
  <si>
    <t>a female halfling potter</t>
  </si>
  <si>
    <t>a male human potter</t>
  </si>
  <si>
    <t>a female human potter</t>
  </si>
  <si>
    <t>a male gnoll potter</t>
  </si>
  <si>
    <t>a female gnoll potter</t>
  </si>
  <si>
    <t>a male goblin potter</t>
  </si>
  <si>
    <t>a female goblin potter</t>
  </si>
  <si>
    <t>a male ogre potter</t>
  </si>
  <si>
    <t>a female ogre potter</t>
  </si>
  <si>
    <t>a male orc potter</t>
  </si>
  <si>
    <t>a female orc potter</t>
  </si>
  <si>
    <t>a male half-ogre potter</t>
  </si>
  <si>
    <t>a female half-ogre potter</t>
  </si>
  <si>
    <t>a male dragonborn potter</t>
  </si>
  <si>
    <t>a female dragonborn potter</t>
  </si>
  <si>
    <t>a male half-elf potter</t>
  </si>
  <si>
    <t>a female half-elf potter</t>
  </si>
  <si>
    <t>a male half-orc potter</t>
  </si>
  <si>
    <t>a female half-orc potter</t>
  </si>
  <si>
    <t>a male tiefling potter</t>
  </si>
  <si>
    <t>a female tiefling potter</t>
  </si>
  <si>
    <t>a male aarakocra weaver</t>
  </si>
  <si>
    <t>a female aarakocra weaver</t>
  </si>
  <si>
    <t>a male drow weaver</t>
  </si>
  <si>
    <t>a female drow weaver</t>
  </si>
  <si>
    <t>a male duegar weaver</t>
  </si>
  <si>
    <t>a female duegar weaver</t>
  </si>
  <si>
    <t>a male elf weaver</t>
  </si>
  <si>
    <t>a female elf weaver</t>
  </si>
  <si>
    <t>a male gnome weaver</t>
  </si>
  <si>
    <t>a female gnome weaver</t>
  </si>
  <si>
    <t>a male dwarf weaver</t>
  </si>
  <si>
    <t>a female dwarf weaver</t>
  </si>
  <si>
    <t>a male halfling weaver</t>
  </si>
  <si>
    <t>a female halfling weaver</t>
  </si>
  <si>
    <t>a male human weaver</t>
  </si>
  <si>
    <t>a female human weaver</t>
  </si>
  <si>
    <t>a male gnoll weaver</t>
  </si>
  <si>
    <t>a female gnoll weaver</t>
  </si>
  <si>
    <t>a male goblin weaver</t>
  </si>
  <si>
    <t>a female goblin weaver</t>
  </si>
  <si>
    <t>a male ogre weaver</t>
  </si>
  <si>
    <t>a female ogre weaver</t>
  </si>
  <si>
    <t>a male orc weaver</t>
  </si>
  <si>
    <t>a female orc weaver</t>
  </si>
  <si>
    <t>a male half-ogre weaver</t>
  </si>
  <si>
    <t>a female half-ogre weaver</t>
  </si>
  <si>
    <t>a male dragonborn weaver</t>
  </si>
  <si>
    <t>a female dragonborn weaver</t>
  </si>
  <si>
    <t>a male half-elf weaver</t>
  </si>
  <si>
    <t>a female half-elf weaver</t>
  </si>
  <si>
    <t>a male half-orc weaver</t>
  </si>
  <si>
    <t>a female half-orc weaver</t>
  </si>
  <si>
    <t>a male tiefling weaver</t>
  </si>
  <si>
    <t>a female tiefling weaver</t>
  </si>
  <si>
    <t>a male aarakocra alchemist</t>
  </si>
  <si>
    <t>a female aarakocra alchemist</t>
  </si>
  <si>
    <t>a male drow alchemist</t>
  </si>
  <si>
    <t>a female drow alchemist</t>
  </si>
  <si>
    <t>a male duegar alchemist</t>
  </si>
  <si>
    <t>a female duegar alchemist</t>
  </si>
  <si>
    <t>a male elf alchemist</t>
  </si>
  <si>
    <t>a female elf alchemist</t>
  </si>
  <si>
    <t>a male gnome alchemist</t>
  </si>
  <si>
    <t>a female gnome alchemist</t>
  </si>
  <si>
    <t>a male dwarf alchemist</t>
  </si>
  <si>
    <t>a female dwarf alchemist</t>
  </si>
  <si>
    <t>a male halfling alchemist</t>
  </si>
  <si>
    <t>a female halfling alchemist</t>
  </si>
  <si>
    <t>a male human alchemist</t>
  </si>
  <si>
    <t>a female human alchemist</t>
  </si>
  <si>
    <t>a male gnoll alchemist</t>
  </si>
  <si>
    <t>a female gnoll alchemist</t>
  </si>
  <si>
    <t>a male goblin alchemist</t>
  </si>
  <si>
    <t>a female goblin alchemist</t>
  </si>
  <si>
    <t>a male ogre alchemist</t>
  </si>
  <si>
    <t>a female ogre alchemist</t>
  </si>
  <si>
    <t>a male orc alchemist</t>
  </si>
  <si>
    <t>a female orc alchemist</t>
  </si>
  <si>
    <t>a male half-ogre alchemist</t>
  </si>
  <si>
    <t>a female half-ogre alchemist</t>
  </si>
  <si>
    <t>a male dragonborn alchemist</t>
  </si>
  <si>
    <t>a female dragonborn alchemist</t>
  </si>
  <si>
    <t>a male half-elf alchemist</t>
  </si>
  <si>
    <t>a female half-elf alchemist</t>
  </si>
  <si>
    <t>a male half-orc alchemist</t>
  </si>
  <si>
    <t>a female half-orc alchemist</t>
  </si>
  <si>
    <t>a male tiefling alchemist</t>
  </si>
  <si>
    <t>a female tiefling alchemist</t>
  </si>
  <si>
    <t>a male aarakocra banker</t>
  </si>
  <si>
    <t>a female aarakocra banker</t>
  </si>
  <si>
    <t>a male drow banker</t>
  </si>
  <si>
    <t>a female drow banker</t>
  </si>
  <si>
    <t>a male duegar banker</t>
  </si>
  <si>
    <t>a female duegar banker</t>
  </si>
  <si>
    <t>a male elf banker</t>
  </si>
  <si>
    <t>a female elf banker</t>
  </si>
  <si>
    <t>a male gnome banker</t>
  </si>
  <si>
    <t>a female gnome banker</t>
  </si>
  <si>
    <t>a male dwarf banker</t>
  </si>
  <si>
    <t>a female dwarf banker</t>
  </si>
  <si>
    <t>a male halfling banker</t>
  </si>
  <si>
    <t>a female halfling banker</t>
  </si>
  <si>
    <t>a male human banker</t>
  </si>
  <si>
    <t>a female human banker</t>
  </si>
  <si>
    <t>a male gnoll banker</t>
  </si>
  <si>
    <t>a female gnoll banker</t>
  </si>
  <si>
    <t>a male goblin banker</t>
  </si>
  <si>
    <t>a female goblin banker</t>
  </si>
  <si>
    <t>a male ogre banker</t>
  </si>
  <si>
    <t>a female ogre banker</t>
  </si>
  <si>
    <t>a male orc banker</t>
  </si>
  <si>
    <t>a female orc banker</t>
  </si>
  <si>
    <t>a male half-ogre banker</t>
  </si>
  <si>
    <t>a female half-ogre banker</t>
  </si>
  <si>
    <t>a male dragonborn banker</t>
  </si>
  <si>
    <t>a female dragonborn banker</t>
  </si>
  <si>
    <t>a male half-elf banker</t>
  </si>
  <si>
    <t>a female half-elf banker</t>
  </si>
  <si>
    <t>a male half-orc banker</t>
  </si>
  <si>
    <t>a female half-orc banker</t>
  </si>
  <si>
    <t>a male tiefling banker</t>
  </si>
  <si>
    <t>a female tiefling banker</t>
  </si>
  <si>
    <t>a male aarakocra acrobat</t>
  </si>
  <si>
    <t>a female aarakocra acrobat</t>
  </si>
  <si>
    <t>a male drow acrobat</t>
  </si>
  <si>
    <t>a female drow acrobat</t>
  </si>
  <si>
    <t>a male duegar acrobat</t>
  </si>
  <si>
    <t>a female duegar acrobat</t>
  </si>
  <si>
    <t>a male elf acrobat</t>
  </si>
  <si>
    <t>a female elf acrobat</t>
  </si>
  <si>
    <t>a male gnome acrobat</t>
  </si>
  <si>
    <t>a female gnome acrobat</t>
  </si>
  <si>
    <t>a male dwarf acrobat</t>
  </si>
  <si>
    <t>a female dwarf acrobat</t>
  </si>
  <si>
    <t>a male halfling acrobat</t>
  </si>
  <si>
    <t>a female halfling acrobat</t>
  </si>
  <si>
    <t>a male human acrobat</t>
  </si>
  <si>
    <t>a female human acrobat</t>
  </si>
  <si>
    <t>a male gnoll acrobat</t>
  </si>
  <si>
    <t>a female gnoll acrobat</t>
  </si>
  <si>
    <t>a male goblin acrobat</t>
  </si>
  <si>
    <t>a female goblin acrobat</t>
  </si>
  <si>
    <t>a male ogre acrobat</t>
  </si>
  <si>
    <t>a female ogre acrobat</t>
  </si>
  <si>
    <t>a male orc acrobat</t>
  </si>
  <si>
    <t>a female orc acrobat</t>
  </si>
  <si>
    <t>a male half-ogre acrobat</t>
  </si>
  <si>
    <t>a female half-ogre acrobat</t>
  </si>
  <si>
    <t>a male dragonborn acrobat</t>
  </si>
  <si>
    <t>a female dragonborn acrobat</t>
  </si>
  <si>
    <t>a male half-elf acrobat</t>
  </si>
  <si>
    <t>a female half-elf acrobat</t>
  </si>
  <si>
    <t>a male half-orc acrobat</t>
  </si>
  <si>
    <t>a female half-orc acrobat</t>
  </si>
  <si>
    <t>a male tiefling acrobat</t>
  </si>
  <si>
    <t>a female tiefling acrobat</t>
  </si>
  <si>
    <t>a male aarakocra begger</t>
  </si>
  <si>
    <t>a female aarakocra begger</t>
  </si>
  <si>
    <t>a male drow begger</t>
  </si>
  <si>
    <t>a female drow begger</t>
  </si>
  <si>
    <t>a male duegar begger</t>
  </si>
  <si>
    <t>a female duegar begger</t>
  </si>
  <si>
    <t>a male elf begger</t>
  </si>
  <si>
    <t>a female elf begger</t>
  </si>
  <si>
    <t>a male gnome begger</t>
  </si>
  <si>
    <t>a female gnome begger</t>
  </si>
  <si>
    <t>a male dwarf begger</t>
  </si>
  <si>
    <t>a female dwarf begger</t>
  </si>
  <si>
    <t>a male halfling begger</t>
  </si>
  <si>
    <t>a female halfling begger</t>
  </si>
  <si>
    <t>a male human begger</t>
  </si>
  <si>
    <t>a female human begger</t>
  </si>
  <si>
    <t>a male gnoll begger</t>
  </si>
  <si>
    <t>a female gnoll begger</t>
  </si>
  <si>
    <t>a male goblin begger</t>
  </si>
  <si>
    <t>a female goblin begger</t>
  </si>
  <si>
    <t>a male ogre begger</t>
  </si>
  <si>
    <t>a female ogre begger</t>
  </si>
  <si>
    <t>a male orc begger</t>
  </si>
  <si>
    <t>a female orc begger</t>
  </si>
  <si>
    <t>a male half-ogre begger</t>
  </si>
  <si>
    <t>a female half-ogre begger</t>
  </si>
  <si>
    <t>a male dragonborn begger</t>
  </si>
  <si>
    <t>a female dragonborn begger</t>
  </si>
  <si>
    <t>a male half-elf begger</t>
  </si>
  <si>
    <t>a female half-elf begger</t>
  </si>
  <si>
    <t>a male half-orc begger</t>
  </si>
  <si>
    <t>a female half-orc begger</t>
  </si>
  <si>
    <t>a male tiefling begger</t>
  </si>
  <si>
    <t>a female tiefling begger</t>
  </si>
  <si>
    <t>a male aarakocra cobbler</t>
  </si>
  <si>
    <t>a female aarakocra cobbler</t>
  </si>
  <si>
    <t>a male drow cobbler</t>
  </si>
  <si>
    <t>a female drow cobbler</t>
  </si>
  <si>
    <t>a male duegar cobbler</t>
  </si>
  <si>
    <t>a female duegar cobbler</t>
  </si>
  <si>
    <t>a male elf cobbler</t>
  </si>
  <si>
    <t>a female elf cobbler</t>
  </si>
  <si>
    <t>a male gnome cobbler</t>
  </si>
  <si>
    <t>a female gnome cobbler</t>
  </si>
  <si>
    <t>a male dwarf cobbler</t>
  </si>
  <si>
    <t>a female dwarf cobbler</t>
  </si>
  <si>
    <t>a male halfling cobbler</t>
  </si>
  <si>
    <t>a female halfling cobbler</t>
  </si>
  <si>
    <t>a male human cobbler</t>
  </si>
  <si>
    <t>a female human cobbler</t>
  </si>
  <si>
    <t>a male gnoll cobbler</t>
  </si>
  <si>
    <t>a female gnoll cobbler</t>
  </si>
  <si>
    <t>a male goblin cobbler</t>
  </si>
  <si>
    <t>a female goblin cobbler</t>
  </si>
  <si>
    <t>a male ogre cobbler</t>
  </si>
  <si>
    <t>a female ogre cobbler</t>
  </si>
  <si>
    <t>a male orc cobbler</t>
  </si>
  <si>
    <t>a female orc cobbler</t>
  </si>
  <si>
    <t>a male half-ogre cobbler</t>
  </si>
  <si>
    <t>a female half-ogre cobbler</t>
  </si>
  <si>
    <t>a male dragonborn cobbler</t>
  </si>
  <si>
    <t>a female dragonborn cobbler</t>
  </si>
  <si>
    <t>a male half-elf cobbler</t>
  </si>
  <si>
    <t>a female half-elf cobbler</t>
  </si>
  <si>
    <t>a male half-orc cobbler</t>
  </si>
  <si>
    <t>a female half-orc cobbler</t>
  </si>
  <si>
    <t>a male tiefling cobbler</t>
  </si>
  <si>
    <t>a female tiefling cobbler</t>
  </si>
  <si>
    <t>a male aarakocra herbalist</t>
  </si>
  <si>
    <t>a female aarakocra herbalist</t>
  </si>
  <si>
    <t>a male drow herbalist</t>
  </si>
  <si>
    <t>a female drow herbalist</t>
  </si>
  <si>
    <t>a male duegar herbalist</t>
  </si>
  <si>
    <t>a female duegar herbalist</t>
  </si>
  <si>
    <t>a male elf herbalist</t>
  </si>
  <si>
    <t>a female elf herbalist</t>
  </si>
  <si>
    <t>a male gnome herbalist</t>
  </si>
  <si>
    <t>a female gnome herbalist</t>
  </si>
  <si>
    <t>a male dwarf herbalist</t>
  </si>
  <si>
    <t>a female dwarf herbalist</t>
  </si>
  <si>
    <t>a male halfling herbalist</t>
  </si>
  <si>
    <t>a female halfling herbalist</t>
  </si>
  <si>
    <t>a male human herbalist</t>
  </si>
  <si>
    <t>a female human herbalist</t>
  </si>
  <si>
    <t>a male gnoll herbalist</t>
  </si>
  <si>
    <t>a female gnoll herbalist</t>
  </si>
  <si>
    <t>a male goblin herbalist</t>
  </si>
  <si>
    <t>a female goblin herbalist</t>
  </si>
  <si>
    <t>a male ogre herbalist</t>
  </si>
  <si>
    <t>a female ogre herbalist</t>
  </si>
  <si>
    <t>a male orc herbalist</t>
  </si>
  <si>
    <t>a female orc herbalist</t>
  </si>
  <si>
    <t>a male half-ogre herbalist</t>
  </si>
  <si>
    <t>a female half-ogre herbalist</t>
  </si>
  <si>
    <t>a male dragonborn herbalist</t>
  </si>
  <si>
    <t>a female dragonborn herbalist</t>
  </si>
  <si>
    <t>a male half-elf herbalist</t>
  </si>
  <si>
    <t>a female half-elf herbalist</t>
  </si>
  <si>
    <t>a male half-orc herbalist</t>
  </si>
  <si>
    <t>a female half-orc herbalist</t>
  </si>
  <si>
    <t>a male tiefling herbalist</t>
  </si>
  <si>
    <t>a female tiefling herbalist</t>
  </si>
  <si>
    <t>a male aarakocra jester</t>
  </si>
  <si>
    <t>a female aarakocra jester</t>
  </si>
  <si>
    <t>a male drow jester</t>
  </si>
  <si>
    <t>a female drow jester</t>
  </si>
  <si>
    <t>a male duegar jester</t>
  </si>
  <si>
    <t>a female duegar jester</t>
  </si>
  <si>
    <t>a male elf jester</t>
  </si>
  <si>
    <t>a female elf jester</t>
  </si>
  <si>
    <t>a male gnome jester</t>
  </si>
  <si>
    <t>a female gnome jester</t>
  </si>
  <si>
    <t>a male dwarf jester</t>
  </si>
  <si>
    <t>a female dwarf jester</t>
  </si>
  <si>
    <t>a male halfling jester</t>
  </si>
  <si>
    <t>a female halfling jester</t>
  </si>
  <si>
    <t>a male human jester</t>
  </si>
  <si>
    <t>a female human jester</t>
  </si>
  <si>
    <t>a male gnoll jester</t>
  </si>
  <si>
    <t>a female gnoll jester</t>
  </si>
  <si>
    <t>a male goblin jester</t>
  </si>
  <si>
    <t>a female goblin jester</t>
  </si>
  <si>
    <t>a male ogre jester</t>
  </si>
  <si>
    <t>a female ogre jester</t>
  </si>
  <si>
    <t>a male orc jester</t>
  </si>
  <si>
    <t>a female orc jester</t>
  </si>
  <si>
    <t>a male half-ogre jester</t>
  </si>
  <si>
    <t>a female half-ogre jester</t>
  </si>
  <si>
    <t>a male dragonborn jester</t>
  </si>
  <si>
    <t>a female dragonborn jester</t>
  </si>
  <si>
    <t>a male half-elf jester</t>
  </si>
  <si>
    <t>a female half-elf jester</t>
  </si>
  <si>
    <t>a male half-orc jester</t>
  </si>
  <si>
    <t>a female half-orc jester</t>
  </si>
  <si>
    <t>a male tiefling jester</t>
  </si>
  <si>
    <t>a female tiefling jester</t>
  </si>
  <si>
    <t>a male aarakocra judge</t>
  </si>
  <si>
    <t>a female aarakocra judge</t>
  </si>
  <si>
    <t>a male drow judge</t>
  </si>
  <si>
    <t>a female drow judge</t>
  </si>
  <si>
    <t>a male duegar judge</t>
  </si>
  <si>
    <t>a female duegar judge</t>
  </si>
  <si>
    <t>a male elf judge</t>
  </si>
  <si>
    <t>a female elf judge</t>
  </si>
  <si>
    <t>a male gnome judge</t>
  </si>
  <si>
    <t>a female gnome judge</t>
  </si>
  <si>
    <t>a male dwarf judge</t>
  </si>
  <si>
    <t>a female dwarf judge</t>
  </si>
  <si>
    <t>a male halfling judge</t>
  </si>
  <si>
    <t>a female halfling judge</t>
  </si>
  <si>
    <t>a male human judge</t>
  </si>
  <si>
    <t>a female human judge</t>
  </si>
  <si>
    <t>a male gnoll judge</t>
  </si>
  <si>
    <t>a female gnoll judge</t>
  </si>
  <si>
    <t>a male goblin judge</t>
  </si>
  <si>
    <t>a female goblin judge</t>
  </si>
  <si>
    <t>a male ogre judge</t>
  </si>
  <si>
    <t>a female ogre judge</t>
  </si>
  <si>
    <t>a male orc judge</t>
  </si>
  <si>
    <t>a female orc judge</t>
  </si>
  <si>
    <t>a male half-ogre judge</t>
  </si>
  <si>
    <t>a female half-ogre judge</t>
  </si>
  <si>
    <t>a male dragonborn judge</t>
  </si>
  <si>
    <t>a female dragonborn judge</t>
  </si>
  <si>
    <t>a male half-elf judge</t>
  </si>
  <si>
    <t>a female half-elf judge</t>
  </si>
  <si>
    <t>a male half-orc judge</t>
  </si>
  <si>
    <t>a female half-orc judge</t>
  </si>
  <si>
    <t>a male tiefling judge</t>
  </si>
  <si>
    <t>a female tiefling judge</t>
  </si>
  <si>
    <t>a male aarakocra laborer</t>
  </si>
  <si>
    <t>a female aarakocra laborer</t>
  </si>
  <si>
    <t>a male drow laborer</t>
  </si>
  <si>
    <t>a female drow laborer</t>
  </si>
  <si>
    <t>a male duegar laborer</t>
  </si>
  <si>
    <t>a female duegar laborer</t>
  </si>
  <si>
    <t>a male elf laborer</t>
  </si>
  <si>
    <t>a female elf laborer</t>
  </si>
  <si>
    <t>a male gnome laborer</t>
  </si>
  <si>
    <t>a female gnome laborer</t>
  </si>
  <si>
    <t>a male dwarf laborer</t>
  </si>
  <si>
    <t>a female dwarf laborer</t>
  </si>
  <si>
    <t>a male halfling laborer</t>
  </si>
  <si>
    <t>a female halfling laborer</t>
  </si>
  <si>
    <t>a male human laborer</t>
  </si>
  <si>
    <t>a female human laborer</t>
  </si>
  <si>
    <t>a male gnoll laborer</t>
  </si>
  <si>
    <t>a female gnoll laborer</t>
  </si>
  <si>
    <t>a male goblin laborer</t>
  </si>
  <si>
    <t>a female goblin laborer</t>
  </si>
  <si>
    <t>a male ogre laborer</t>
  </si>
  <si>
    <t>a female ogre laborer</t>
  </si>
  <si>
    <t>a male orc laborer</t>
  </si>
  <si>
    <t>a female orc laborer</t>
  </si>
  <si>
    <t>a male half-ogre laborer</t>
  </si>
  <si>
    <t>a female half-ogre laborer</t>
  </si>
  <si>
    <t>a male dragonborn laborer</t>
  </si>
  <si>
    <t>a female dragonborn laborer</t>
  </si>
  <si>
    <t>a male half-elf laborer</t>
  </si>
  <si>
    <t>a female half-elf laborer</t>
  </si>
  <si>
    <t>a male half-orc laborer</t>
  </si>
  <si>
    <t>a female half-orc laborer</t>
  </si>
  <si>
    <t>a male tiefling laborer</t>
  </si>
  <si>
    <t>a female tiefling laborer</t>
  </si>
  <si>
    <t>a male aarakocra nanny</t>
  </si>
  <si>
    <t>a female aarakocra nanny</t>
  </si>
  <si>
    <t>a male drow nanny</t>
  </si>
  <si>
    <t>a female drow nanny</t>
  </si>
  <si>
    <t>a male duegar nanny</t>
  </si>
  <si>
    <t>a female duegar nanny</t>
  </si>
  <si>
    <t>a male elf nanny</t>
  </si>
  <si>
    <t>a female elf nanny</t>
  </si>
  <si>
    <t>a male gnome nanny</t>
  </si>
  <si>
    <t>a female gnome nanny</t>
  </si>
  <si>
    <t>a male dwarf nanny</t>
  </si>
  <si>
    <t>a female dwarf nanny</t>
  </si>
  <si>
    <t>a male halfling nanny</t>
  </si>
  <si>
    <t>a female halfling nanny</t>
  </si>
  <si>
    <t>a male human nanny</t>
  </si>
  <si>
    <t>a female human nanny</t>
  </si>
  <si>
    <t>a male gnoll nanny</t>
  </si>
  <si>
    <t>a female gnoll nanny</t>
  </si>
  <si>
    <t>a male goblin nanny</t>
  </si>
  <si>
    <t>a female goblin nanny</t>
  </si>
  <si>
    <t>a male ogre nanny</t>
  </si>
  <si>
    <t>a female ogre nanny</t>
  </si>
  <si>
    <t>a male orc nanny</t>
  </si>
  <si>
    <t>a female orc nanny</t>
  </si>
  <si>
    <t>a male half-ogre nanny</t>
  </si>
  <si>
    <t>a female half-ogre nanny</t>
  </si>
  <si>
    <t>a male dragonborn nanny</t>
  </si>
  <si>
    <t>a female dragonborn nanny</t>
  </si>
  <si>
    <t>a male half-elf nanny</t>
  </si>
  <si>
    <t>a female half-elf nanny</t>
  </si>
  <si>
    <t>a male half-orc nanny</t>
  </si>
  <si>
    <t>a female half-orc nanny</t>
  </si>
  <si>
    <t>a male tiefling nanny</t>
  </si>
  <si>
    <t>a female tiefling nanny</t>
  </si>
  <si>
    <t>a male aarakocra peddler</t>
  </si>
  <si>
    <t>a female aarakocra peddler</t>
  </si>
  <si>
    <t>a male drow peddler</t>
  </si>
  <si>
    <t>a female drow peddler</t>
  </si>
  <si>
    <t>a male duegar peddler</t>
  </si>
  <si>
    <t>a female duegar peddler</t>
  </si>
  <si>
    <t>a male elf peddler</t>
  </si>
  <si>
    <t>a female elf peddler</t>
  </si>
  <si>
    <t>a male gnome peddler</t>
  </si>
  <si>
    <t>a female gnome peddler</t>
  </si>
  <si>
    <t>a male dwarf peddler</t>
  </si>
  <si>
    <t>a female dwarf peddler</t>
  </si>
  <si>
    <t>a male halfling peddler</t>
  </si>
  <si>
    <t>a female halfling peddler</t>
  </si>
  <si>
    <t>a male human peddler</t>
  </si>
  <si>
    <t>a female human peddler</t>
  </si>
  <si>
    <t>a male gnoll peddler</t>
  </si>
  <si>
    <t>a female gnoll peddler</t>
  </si>
  <si>
    <t>a male goblin peddler</t>
  </si>
  <si>
    <t>a female goblin peddler</t>
  </si>
  <si>
    <t>a male ogre peddler</t>
  </si>
  <si>
    <t>a female ogre peddler</t>
  </si>
  <si>
    <t>a male orc peddler</t>
  </si>
  <si>
    <t>a female orc peddler</t>
  </si>
  <si>
    <t>a male half-ogre peddler</t>
  </si>
  <si>
    <t>a female half-ogre peddler</t>
  </si>
  <si>
    <t>a male dragonborn peddler</t>
  </si>
  <si>
    <t>a female dragonborn peddler</t>
  </si>
  <si>
    <t>a male half-elf peddler</t>
  </si>
  <si>
    <t>a female half-elf peddler</t>
  </si>
  <si>
    <t>a male half-orc peddler</t>
  </si>
  <si>
    <t>a female half-orc peddler</t>
  </si>
  <si>
    <t>a male tiefling peddler</t>
  </si>
  <si>
    <t>a female tiefling peddler</t>
  </si>
  <si>
    <t>a male aarakocra rat catcher</t>
  </si>
  <si>
    <t>a female aarakocra rat catcher</t>
  </si>
  <si>
    <t>a male drow rat catcher</t>
  </si>
  <si>
    <t>a female drow rat catcher</t>
  </si>
  <si>
    <t>a male duegar rat catcher</t>
  </si>
  <si>
    <t>a female duegar rat catcher</t>
  </si>
  <si>
    <t>a male elf rat catcher</t>
  </si>
  <si>
    <t>a female elf rat catcher</t>
  </si>
  <si>
    <t>a male gnome rat catcher</t>
  </si>
  <si>
    <t>a female gnome rat catcher</t>
  </si>
  <si>
    <t>a male dwarf rat catcher</t>
  </si>
  <si>
    <t>a female dwarf rat catcher</t>
  </si>
  <si>
    <t>a male halfling rat catcher</t>
  </si>
  <si>
    <t>a female halfling rat catcher</t>
  </si>
  <si>
    <t>a male human rat catcher</t>
  </si>
  <si>
    <t>a female human rat catcher</t>
  </si>
  <si>
    <t>a male gnoll rat catcher</t>
  </si>
  <si>
    <t>a female gnoll rat catcher</t>
  </si>
  <si>
    <t>a male goblin rat catcher</t>
  </si>
  <si>
    <t>a female goblin rat catcher</t>
  </si>
  <si>
    <t>a male ogre rat catcher</t>
  </si>
  <si>
    <t>a female ogre rat catcher</t>
  </si>
  <si>
    <t>a male orc rat catcher</t>
  </si>
  <si>
    <t>a female orc rat catcher</t>
  </si>
  <si>
    <t>a male half-ogre rat catcher</t>
  </si>
  <si>
    <t>a female half-ogre rat catcher</t>
  </si>
  <si>
    <t>a male dragonborn rat catcher</t>
  </si>
  <si>
    <t>a female dragonborn rat catcher</t>
  </si>
  <si>
    <t>a male half-elf rat catcher</t>
  </si>
  <si>
    <t>a female half-elf rat catcher</t>
  </si>
  <si>
    <t>a male half-orc rat catcher</t>
  </si>
  <si>
    <t>a female half-orc rat catcher</t>
  </si>
  <si>
    <t>a male tiefling rat catcher</t>
  </si>
  <si>
    <t>a female tiefling rat catcher</t>
  </si>
  <si>
    <t>a male aarakocra sage</t>
  </si>
  <si>
    <t>a female aarakocra sage</t>
  </si>
  <si>
    <t>a male drow sage</t>
  </si>
  <si>
    <t>a female drow sage</t>
  </si>
  <si>
    <t>a male duegar sage</t>
  </si>
  <si>
    <t>a female duegar sage</t>
  </si>
  <si>
    <t>a male elf sage</t>
  </si>
  <si>
    <t>a female elf sage</t>
  </si>
  <si>
    <t>a male gnome sage</t>
  </si>
  <si>
    <t>a female gnome sage</t>
  </si>
  <si>
    <t>a male dwarf sage</t>
  </si>
  <si>
    <t>a female dwarf sage</t>
  </si>
  <si>
    <t>a male halfling sage</t>
  </si>
  <si>
    <t>a female halfling sage</t>
  </si>
  <si>
    <t>a male human sage</t>
  </si>
  <si>
    <t>a female human sage</t>
  </si>
  <si>
    <t>a male gnoll sage</t>
  </si>
  <si>
    <t>a female gnoll sage</t>
  </si>
  <si>
    <t>a male goblin sage</t>
  </si>
  <si>
    <t>a female goblin sage</t>
  </si>
  <si>
    <t>a male ogre sage</t>
  </si>
  <si>
    <t>a female ogre sage</t>
  </si>
  <si>
    <t>a male orc sage</t>
  </si>
  <si>
    <t>a female orc sage</t>
  </si>
  <si>
    <t>a male half-ogre sage</t>
  </si>
  <si>
    <t>a female half-ogre sage</t>
  </si>
  <si>
    <t>a male dragonborn sage</t>
  </si>
  <si>
    <t>a female dragonborn sage</t>
  </si>
  <si>
    <t>a male half-elf sage</t>
  </si>
  <si>
    <t>a female half-elf sage</t>
  </si>
  <si>
    <t>a male half-orc sage</t>
  </si>
  <si>
    <t>a female half-orc sage</t>
  </si>
  <si>
    <t>a male tiefling sage</t>
  </si>
  <si>
    <t>a female tiefling sage</t>
  </si>
  <si>
    <t>a male aarakocra sailor</t>
  </si>
  <si>
    <t>a female aarakocra sailor</t>
  </si>
  <si>
    <t>a male drow sailor</t>
  </si>
  <si>
    <t>a female drow sailor</t>
  </si>
  <si>
    <t>a male duegar sailor</t>
  </si>
  <si>
    <t>a female duegar sailor</t>
  </si>
  <si>
    <t>a male elf sailor</t>
  </si>
  <si>
    <t>a female elf sailor</t>
  </si>
  <si>
    <t>a male gnome sailor</t>
  </si>
  <si>
    <t>a female gnome sailor</t>
  </si>
  <si>
    <t>a male dwarf sailor</t>
  </si>
  <si>
    <t>a female dwarf sailor</t>
  </si>
  <si>
    <t>a male halfling sailor</t>
  </si>
  <si>
    <t>a female halfling sailor</t>
  </si>
  <si>
    <t>a male human sailor</t>
  </si>
  <si>
    <t>a female human sailor</t>
  </si>
  <si>
    <t>a male gnoll sailor</t>
  </si>
  <si>
    <t>a female gnoll sailor</t>
  </si>
  <si>
    <t>a male goblin sailor</t>
  </si>
  <si>
    <t>a female goblin sailor</t>
  </si>
  <si>
    <t>a male ogre sailor</t>
  </si>
  <si>
    <t>a female ogre sailor</t>
  </si>
  <si>
    <t>a male orc sailor</t>
  </si>
  <si>
    <t>a female orc sailor</t>
  </si>
  <si>
    <t>a male half-ogre sailor</t>
  </si>
  <si>
    <t>a female half-ogre sailor</t>
  </si>
  <si>
    <t>a male dragonborn sailor</t>
  </si>
  <si>
    <t>a female dragonborn sailor</t>
  </si>
  <si>
    <t>a male half-elf sailor</t>
  </si>
  <si>
    <t>a female half-elf sailor</t>
  </si>
  <si>
    <t>a male half-orc sailor</t>
  </si>
  <si>
    <t>a female half-orc sailor</t>
  </si>
  <si>
    <t>a male tiefling sailor</t>
  </si>
  <si>
    <t>a female tiefling sailor</t>
  </si>
  <si>
    <t>a male aarakocra druid</t>
  </si>
  <si>
    <t>a female aarakocra druid</t>
  </si>
  <si>
    <t>a male drow druid</t>
  </si>
  <si>
    <t>a female drow druid</t>
  </si>
  <si>
    <t>a male duegar druid</t>
  </si>
  <si>
    <t>a female duegar druid</t>
  </si>
  <si>
    <t>a male elf druid</t>
  </si>
  <si>
    <t>a female elf druid</t>
  </si>
  <si>
    <t>a male gnome druid</t>
  </si>
  <si>
    <t>a female gnome druid</t>
  </si>
  <si>
    <t>a male dwarf druid</t>
  </si>
  <si>
    <t>a female dwarf druid</t>
  </si>
  <si>
    <t>a male halfling druid</t>
  </si>
  <si>
    <t>a female halfling druid</t>
  </si>
  <si>
    <t>a male human druid</t>
  </si>
  <si>
    <t>a female human druid</t>
  </si>
  <si>
    <t>a male gnoll druid</t>
  </si>
  <si>
    <t>a female gnoll druid</t>
  </si>
  <si>
    <t>a male goblin druid</t>
  </si>
  <si>
    <t>a female goblin druid</t>
  </si>
  <si>
    <t>a male ogre druid</t>
  </si>
  <si>
    <t>a female ogre druid</t>
  </si>
  <si>
    <t>a male orc druid</t>
  </si>
  <si>
    <t>a female orc druid</t>
  </si>
  <si>
    <t>a male half-ogre druid</t>
  </si>
  <si>
    <t>a female half-ogre druid</t>
  </si>
  <si>
    <t>a male dragonborn druid</t>
  </si>
  <si>
    <t>a female dragonborn druid</t>
  </si>
  <si>
    <t>a male half-elf druid</t>
  </si>
  <si>
    <t>a female half-elf druid</t>
  </si>
  <si>
    <t>a male half-orc druid</t>
  </si>
  <si>
    <t>a female half-orc druid</t>
  </si>
  <si>
    <t>a male tiefling druid</t>
  </si>
  <si>
    <t>a female tiefling druid</t>
  </si>
  <si>
    <t>a male aarakocra thug</t>
  </si>
  <si>
    <t>a female aarakocra thug</t>
  </si>
  <si>
    <t>a male drow thug</t>
  </si>
  <si>
    <t>a female drow thug</t>
  </si>
  <si>
    <t>a male duegar thug</t>
  </si>
  <si>
    <t>a female duegar thug</t>
  </si>
  <si>
    <t>a male elf thug</t>
  </si>
  <si>
    <t>a female elf thug</t>
  </si>
  <si>
    <t>a male gnome thug</t>
  </si>
  <si>
    <t>a female gnome thug</t>
  </si>
  <si>
    <t>a male dwarf thug</t>
  </si>
  <si>
    <t>a female dwarf thug</t>
  </si>
  <si>
    <t>a male halfling thug</t>
  </si>
  <si>
    <t>a female halfling thug</t>
  </si>
  <si>
    <t>a male human thug</t>
  </si>
  <si>
    <t>a female human thug</t>
  </si>
  <si>
    <t>a male gnoll thug</t>
  </si>
  <si>
    <t>a female gnoll thug</t>
  </si>
  <si>
    <t>a male goblin thug</t>
  </si>
  <si>
    <t>a female goblin thug</t>
  </si>
  <si>
    <t>a male ogre thug</t>
  </si>
  <si>
    <t>a female ogre thug</t>
  </si>
  <si>
    <t>a male orc thug</t>
  </si>
  <si>
    <t>a female orc thug</t>
  </si>
  <si>
    <t>a male half-ogre thug</t>
  </si>
  <si>
    <t>a female half-ogre thug</t>
  </si>
  <si>
    <t>a male dragonborn thug</t>
  </si>
  <si>
    <t>a female dragonborn thug</t>
  </si>
  <si>
    <t>a male half-elf thug</t>
  </si>
  <si>
    <t>a female half-elf thug</t>
  </si>
  <si>
    <t>a male half-orc thug</t>
  </si>
  <si>
    <t>a female half-orc thug</t>
  </si>
  <si>
    <t>a male tiefling thug</t>
  </si>
  <si>
    <t>a female tiefling thug</t>
  </si>
  <si>
    <t>a male aarakocra spy</t>
  </si>
  <si>
    <t>a female aarakocra spy</t>
  </si>
  <si>
    <t>a male drow spy</t>
  </si>
  <si>
    <t>a female drow spy</t>
  </si>
  <si>
    <t>a male duegar spy</t>
  </si>
  <si>
    <t>a female duegar spy</t>
  </si>
  <si>
    <t>a male elf spy</t>
  </si>
  <si>
    <t>a female elf spy</t>
  </si>
  <si>
    <t>a male gnome spy</t>
  </si>
  <si>
    <t>a female gnome spy</t>
  </si>
  <si>
    <t>a male dwarf spy</t>
  </si>
  <si>
    <t>a female dwarf spy</t>
  </si>
  <si>
    <t>a male halfling spy</t>
  </si>
  <si>
    <t>a female halfling spy</t>
  </si>
  <si>
    <t>a male human spy</t>
  </si>
  <si>
    <t>a female human spy</t>
  </si>
  <si>
    <t>a male gnoll spy</t>
  </si>
  <si>
    <t>a female gnoll spy</t>
  </si>
  <si>
    <t>a male goblin spy</t>
  </si>
  <si>
    <t>a female goblin spy</t>
  </si>
  <si>
    <t>a male ogre spy</t>
  </si>
  <si>
    <t>a female ogre spy</t>
  </si>
  <si>
    <t>a male orc spy</t>
  </si>
  <si>
    <t>a female orc spy</t>
  </si>
  <si>
    <t>a male half-ogre spy</t>
  </si>
  <si>
    <t>a female half-ogre spy</t>
  </si>
  <si>
    <t>a male dragonborn spy</t>
  </si>
  <si>
    <t>a female dragonborn spy</t>
  </si>
  <si>
    <t>a male half-elf spy</t>
  </si>
  <si>
    <t>a female half-elf spy</t>
  </si>
  <si>
    <t>a male half-orc spy</t>
  </si>
  <si>
    <t>a female half-orc spy</t>
  </si>
  <si>
    <t>a male tiefling spy</t>
  </si>
  <si>
    <t>a female tiefling spy</t>
  </si>
  <si>
    <t>a male aarakocra zombie</t>
  </si>
  <si>
    <t>a female aarakocra zombie</t>
  </si>
  <si>
    <t>a male drow zombie</t>
  </si>
  <si>
    <t>a female drow zombie</t>
  </si>
  <si>
    <t>a male duegar zombie</t>
  </si>
  <si>
    <t>a female duegar zombie</t>
  </si>
  <si>
    <t>a male elf zombie</t>
  </si>
  <si>
    <t>a female elf zombie</t>
  </si>
  <si>
    <t>a male gnome zombie</t>
  </si>
  <si>
    <t>a female gnome zombie</t>
  </si>
  <si>
    <t>a male dwarf zombie</t>
  </si>
  <si>
    <t>a female dwarf zombie</t>
  </si>
  <si>
    <t>a male halfling zombie</t>
  </si>
  <si>
    <t>a female halfling zombie</t>
  </si>
  <si>
    <t>a male human zombie</t>
  </si>
  <si>
    <t>a female human zombie</t>
  </si>
  <si>
    <t>a male gnoll zombie</t>
  </si>
  <si>
    <t>a female gnoll zombie</t>
  </si>
  <si>
    <t>a male goblin zombie</t>
  </si>
  <si>
    <t>a female goblin zombie</t>
  </si>
  <si>
    <t>a male ogre zombie</t>
  </si>
  <si>
    <t>a female ogre zombie</t>
  </si>
  <si>
    <t>a male orc zombie</t>
  </si>
  <si>
    <t>a female orc zombie</t>
  </si>
  <si>
    <t>a male half-ogre zombie</t>
  </si>
  <si>
    <t>a female half-ogre zombie</t>
  </si>
  <si>
    <t>a male dragonborn zombie</t>
  </si>
  <si>
    <t>a female dragonborn zombie</t>
  </si>
  <si>
    <t>a male half-elf zombie</t>
  </si>
  <si>
    <t>a female half-elf zombie</t>
  </si>
  <si>
    <t>a male half-orc zombie</t>
  </si>
  <si>
    <t>a female half-orc zombie</t>
  </si>
  <si>
    <t>a male tiefling zombie</t>
  </si>
  <si>
    <t>a female tiefling zombie</t>
  </si>
  <si>
    <t>a male aarakocra god</t>
  </si>
  <si>
    <t>a female aarakocra god</t>
  </si>
  <si>
    <t>a male drow god</t>
  </si>
  <si>
    <t>a female drow god</t>
  </si>
  <si>
    <t>a male duegar god</t>
  </si>
  <si>
    <t>a female duegar god</t>
  </si>
  <si>
    <t>a male elf god</t>
  </si>
  <si>
    <t>a female elf god</t>
  </si>
  <si>
    <t>a male gnome god</t>
  </si>
  <si>
    <t>a female gnome god</t>
  </si>
  <si>
    <t>a male dwarf god</t>
  </si>
  <si>
    <t>a female dwarf god</t>
  </si>
  <si>
    <t>a male halfling god</t>
  </si>
  <si>
    <t>a female halfling god</t>
  </si>
  <si>
    <t>a male human god</t>
  </si>
  <si>
    <t>a female human god</t>
  </si>
  <si>
    <t>a male gnoll god</t>
  </si>
  <si>
    <t>a female gnoll god</t>
  </si>
  <si>
    <t>a male goblin god</t>
  </si>
  <si>
    <t>a female goblin god</t>
  </si>
  <si>
    <t>a male ogre god</t>
  </si>
  <si>
    <t>a female ogre god</t>
  </si>
  <si>
    <t>a male orc god</t>
  </si>
  <si>
    <t>a female orc god</t>
  </si>
  <si>
    <t>a male half-ogre god</t>
  </si>
  <si>
    <t>a female half-ogre god</t>
  </si>
  <si>
    <t>a male dragonborn god</t>
  </si>
  <si>
    <t>a female dragonborn god</t>
  </si>
  <si>
    <t>a male half-elf god</t>
  </si>
  <si>
    <t>a female half-elf god</t>
  </si>
  <si>
    <t>a male half-orc god</t>
  </si>
  <si>
    <t>a female half-orc god</t>
  </si>
  <si>
    <t>a male tiefling god</t>
  </si>
  <si>
    <t>a female tiefling god</t>
  </si>
  <si>
    <t xml:space="preserve">warriors </t>
  </si>
  <si>
    <t>healers</t>
  </si>
  <si>
    <t>wizards</t>
  </si>
  <si>
    <t>thieves</t>
  </si>
  <si>
    <t>bards</t>
  </si>
  <si>
    <t>rangers</t>
  </si>
  <si>
    <t>paladins</t>
  </si>
  <si>
    <t>bartenders</t>
  </si>
  <si>
    <t>generals</t>
  </si>
  <si>
    <t>teachers</t>
  </si>
  <si>
    <t>leaders</t>
  </si>
  <si>
    <t>children</t>
  </si>
  <si>
    <t>peasants</t>
  </si>
  <si>
    <t>merchants</t>
  </si>
  <si>
    <t>farmers</t>
  </si>
  <si>
    <t>scholars</t>
  </si>
  <si>
    <t>gladiators</t>
  </si>
  <si>
    <t>assassins</t>
  </si>
  <si>
    <t>bandits</t>
  </si>
  <si>
    <t>archmages</t>
  </si>
  <si>
    <t>acolytes</t>
  </si>
  <si>
    <t>berserkers</t>
  </si>
  <si>
    <t>zombies</t>
  </si>
  <si>
    <t>spies</t>
  </si>
  <si>
    <t>thugs</t>
  </si>
  <si>
    <t>druids</t>
  </si>
  <si>
    <t>sailors</t>
  </si>
  <si>
    <t>sages</t>
  </si>
  <si>
    <t>rat catchers</t>
  </si>
  <si>
    <t>peddlers</t>
  </si>
  <si>
    <t>nannies</t>
  </si>
  <si>
    <t>laborers</t>
  </si>
  <si>
    <t>judges</t>
  </si>
  <si>
    <t>jesters</t>
  </si>
  <si>
    <t>herbalists</t>
  </si>
  <si>
    <t>cobblers</t>
  </si>
  <si>
    <t>beggers</t>
  </si>
  <si>
    <t>acrobats</t>
  </si>
  <si>
    <t>bankers</t>
  </si>
  <si>
    <t>alchemists</t>
  </si>
  <si>
    <t>weavers</t>
  </si>
  <si>
    <t>potters</t>
  </si>
  <si>
    <t>soldiers</t>
  </si>
  <si>
    <t>mercenaries</t>
  </si>
  <si>
    <t>dentists</t>
  </si>
  <si>
    <t>slaves</t>
  </si>
  <si>
    <t>slavers</t>
  </si>
  <si>
    <t xml:space="preserve">masons </t>
  </si>
  <si>
    <t>tailors</t>
  </si>
  <si>
    <t>prostitutes</t>
  </si>
  <si>
    <t>barbers</t>
  </si>
  <si>
    <t>doctors</t>
  </si>
  <si>
    <t>brewers</t>
  </si>
  <si>
    <t>lawyers</t>
  </si>
  <si>
    <t>carpenters</t>
  </si>
  <si>
    <t>bakers</t>
  </si>
  <si>
    <t>blacksmiths</t>
  </si>
  <si>
    <t>knights</t>
  </si>
  <si>
    <t>guards</t>
  </si>
  <si>
    <t>cultists</t>
  </si>
  <si>
    <t>gods</t>
  </si>
  <si>
    <t xml:space="preserve">male aarakocra warriors </t>
  </si>
  <si>
    <t xml:space="preserve">female aarakocra warriors </t>
  </si>
  <si>
    <t xml:space="preserve">male drow warriors </t>
  </si>
  <si>
    <t xml:space="preserve">female drow warriors </t>
  </si>
  <si>
    <t xml:space="preserve">male duegar warriors </t>
  </si>
  <si>
    <t xml:space="preserve">female duegar warriors </t>
  </si>
  <si>
    <t xml:space="preserve">male elf warriors </t>
  </si>
  <si>
    <t xml:space="preserve">female elf warriors </t>
  </si>
  <si>
    <t xml:space="preserve">male gnome warriors </t>
  </si>
  <si>
    <t xml:space="preserve">female gnome warriors </t>
  </si>
  <si>
    <t xml:space="preserve">male dwarf warriors </t>
  </si>
  <si>
    <t xml:space="preserve">female dwarf warriors </t>
  </si>
  <si>
    <t xml:space="preserve">male halfling warriors </t>
  </si>
  <si>
    <t xml:space="preserve">female halfling warriors </t>
  </si>
  <si>
    <t xml:space="preserve">male human warriors </t>
  </si>
  <si>
    <t xml:space="preserve">female human warriors </t>
  </si>
  <si>
    <t xml:space="preserve">male gnoll warriors </t>
  </si>
  <si>
    <t xml:space="preserve">female gnoll warriors </t>
  </si>
  <si>
    <t xml:space="preserve">male goblin warriors </t>
  </si>
  <si>
    <t xml:space="preserve">female goblin warriors </t>
  </si>
  <si>
    <t xml:space="preserve">male ogre warriors </t>
  </si>
  <si>
    <t xml:space="preserve">female ogre warriors </t>
  </si>
  <si>
    <t xml:space="preserve">male orc warriors </t>
  </si>
  <si>
    <t xml:space="preserve">female orc warriors </t>
  </si>
  <si>
    <t xml:space="preserve">male half-ogre warriors </t>
  </si>
  <si>
    <t xml:space="preserve">female half-ogre warriors </t>
  </si>
  <si>
    <t xml:space="preserve">male dragonborn warriors </t>
  </si>
  <si>
    <t xml:space="preserve">female dragonborn warriors </t>
  </si>
  <si>
    <t xml:space="preserve">male half-elf warriors </t>
  </si>
  <si>
    <t xml:space="preserve">female half-elf warriors </t>
  </si>
  <si>
    <t xml:space="preserve">male half-orc warriors </t>
  </si>
  <si>
    <t xml:space="preserve">female half-orc warriors </t>
  </si>
  <si>
    <t xml:space="preserve">male tiefling warriors </t>
  </si>
  <si>
    <t xml:space="preserve">female tiefling warriors </t>
  </si>
  <si>
    <t>male aarakocra healers</t>
  </si>
  <si>
    <t>female aarakocra healers</t>
  </si>
  <si>
    <t>male drow healers</t>
  </si>
  <si>
    <t>female drow healers</t>
  </si>
  <si>
    <t>male duegar healers</t>
  </si>
  <si>
    <t>female duegar healers</t>
  </si>
  <si>
    <t>male elf healers</t>
  </si>
  <si>
    <t>female elf healers</t>
  </si>
  <si>
    <t>male gnome healers</t>
  </si>
  <si>
    <t>female gnome healers</t>
  </si>
  <si>
    <t>male dwarf healers</t>
  </si>
  <si>
    <t>female dwarf healers</t>
  </si>
  <si>
    <t>male halfling healers</t>
  </si>
  <si>
    <t>female halfling healers</t>
  </si>
  <si>
    <t>male human healers</t>
  </si>
  <si>
    <t>female human healers</t>
  </si>
  <si>
    <t>male gnoll healers</t>
  </si>
  <si>
    <t>female gnoll healers</t>
  </si>
  <si>
    <t>male goblin healers</t>
  </si>
  <si>
    <t>female goblin healers</t>
  </si>
  <si>
    <t>male ogre healers</t>
  </si>
  <si>
    <t>female ogre healers</t>
  </si>
  <si>
    <t>male orc healers</t>
  </si>
  <si>
    <t>female orc healers</t>
  </si>
  <si>
    <t>male half-ogre healers</t>
  </si>
  <si>
    <t>female half-ogre healers</t>
  </si>
  <si>
    <t>male dragonborn healers</t>
  </si>
  <si>
    <t>female dragonborn healers</t>
  </si>
  <si>
    <t>male half-elf healers</t>
  </si>
  <si>
    <t>female half-elf healers</t>
  </si>
  <si>
    <t>male half-orc healers</t>
  </si>
  <si>
    <t>female half-orc healers</t>
  </si>
  <si>
    <t>male tiefling healers</t>
  </si>
  <si>
    <t>female tiefling healers</t>
  </si>
  <si>
    <t>male aarakocra wizards</t>
  </si>
  <si>
    <t>female aarakocra wizards</t>
  </si>
  <si>
    <t>male drow wizards</t>
  </si>
  <si>
    <t>female drow wizards</t>
  </si>
  <si>
    <t>male duegar wizards</t>
  </si>
  <si>
    <t>female duegar wizards</t>
  </si>
  <si>
    <t>male elf wizards</t>
  </si>
  <si>
    <t>female elf wizards</t>
  </si>
  <si>
    <t>male gnome wizards</t>
  </si>
  <si>
    <t>female gnome wizards</t>
  </si>
  <si>
    <t>male dwarf wizards</t>
  </si>
  <si>
    <t>female dwarf wizards</t>
  </si>
  <si>
    <t>male halfling wizards</t>
  </si>
  <si>
    <t>female halfling wizards</t>
  </si>
  <si>
    <t>male human wizards</t>
  </si>
  <si>
    <t>female human wizards</t>
  </si>
  <si>
    <t>male gnoll wizards</t>
  </si>
  <si>
    <t>female gnoll wizards</t>
  </si>
  <si>
    <t>male goblin wizards</t>
  </si>
  <si>
    <t>female goblin wizards</t>
  </si>
  <si>
    <t>male ogre wizards</t>
  </si>
  <si>
    <t>female ogre wizards</t>
  </si>
  <si>
    <t>male orc wizards</t>
  </si>
  <si>
    <t>female orc wizards</t>
  </si>
  <si>
    <t>male half-ogre wizards</t>
  </si>
  <si>
    <t>female half-ogre wizards</t>
  </si>
  <si>
    <t>male dragonborn wizards</t>
  </si>
  <si>
    <t>female dragonborn wizards</t>
  </si>
  <si>
    <t>male half-elf wizards</t>
  </si>
  <si>
    <t>female half-elf wizards</t>
  </si>
  <si>
    <t>male half-orc wizards</t>
  </si>
  <si>
    <t>female half-orc wizards</t>
  </si>
  <si>
    <t>male tiefling wizards</t>
  </si>
  <si>
    <t>female tiefling wizards</t>
  </si>
  <si>
    <t>male aarakocra thieves</t>
  </si>
  <si>
    <t>female aarakocra thieves</t>
  </si>
  <si>
    <t>male drow thieves</t>
  </si>
  <si>
    <t>female drow thieves</t>
  </si>
  <si>
    <t>male duegar thieves</t>
  </si>
  <si>
    <t>female duegar thieves</t>
  </si>
  <si>
    <t>male elf thieves</t>
  </si>
  <si>
    <t>female elf thieves</t>
  </si>
  <si>
    <t>male gnome thieves</t>
  </si>
  <si>
    <t>female gnome thieves</t>
  </si>
  <si>
    <t>male dwarf thieves</t>
  </si>
  <si>
    <t>female dwarf thieves</t>
  </si>
  <si>
    <t>male halfling thieves</t>
  </si>
  <si>
    <t>female halfling thieves</t>
  </si>
  <si>
    <t>male human thieves</t>
  </si>
  <si>
    <t>female human thieves</t>
  </si>
  <si>
    <t>male gnoll thieves</t>
  </si>
  <si>
    <t>female gnoll thieves</t>
  </si>
  <si>
    <t>male goblin thieves</t>
  </si>
  <si>
    <t>female goblin thieves</t>
  </si>
  <si>
    <t>male ogre thieves</t>
  </si>
  <si>
    <t>female ogre thieves</t>
  </si>
  <si>
    <t>male orc thieves</t>
  </si>
  <si>
    <t>female orc thieves</t>
  </si>
  <si>
    <t>male half-ogre thieves</t>
  </si>
  <si>
    <t>female half-ogre thieves</t>
  </si>
  <si>
    <t>male dragonborn thieves</t>
  </si>
  <si>
    <t>female dragonborn thieves</t>
  </si>
  <si>
    <t>male half-elf thieves</t>
  </si>
  <si>
    <t>female half-elf thieves</t>
  </si>
  <si>
    <t>male half-orc thieves</t>
  </si>
  <si>
    <t>female half-orc thieves</t>
  </si>
  <si>
    <t>male tiefling thieves</t>
  </si>
  <si>
    <t>female tiefling thieves</t>
  </si>
  <si>
    <t>male aarakocra bards</t>
  </si>
  <si>
    <t>female aarakocra bards</t>
  </si>
  <si>
    <t>male drow bards</t>
  </si>
  <si>
    <t>female drow bards</t>
  </si>
  <si>
    <t>male duegar bards</t>
  </si>
  <si>
    <t>female duegar bards</t>
  </si>
  <si>
    <t>male elf bards</t>
  </si>
  <si>
    <t>female elf bards</t>
  </si>
  <si>
    <t>male gnome bards</t>
  </si>
  <si>
    <t>female gnome bards</t>
  </si>
  <si>
    <t>male dwarf bards</t>
  </si>
  <si>
    <t>female dwarf bards</t>
  </si>
  <si>
    <t>male halfling bards</t>
  </si>
  <si>
    <t>female halfling bards</t>
  </si>
  <si>
    <t>male human bards</t>
  </si>
  <si>
    <t>female human bards</t>
  </si>
  <si>
    <t>male gnoll bards</t>
  </si>
  <si>
    <t>female gnoll bards</t>
  </si>
  <si>
    <t>male goblin bards</t>
  </si>
  <si>
    <t>female goblin bards</t>
  </si>
  <si>
    <t>male ogre bards</t>
  </si>
  <si>
    <t>female ogre bards</t>
  </si>
  <si>
    <t>male orc bards</t>
  </si>
  <si>
    <t>female orc bards</t>
  </si>
  <si>
    <t>male half-ogre bards</t>
  </si>
  <si>
    <t>female half-ogre bards</t>
  </si>
  <si>
    <t>male dragonborn bards</t>
  </si>
  <si>
    <t>female dragonborn bards</t>
  </si>
  <si>
    <t>male half-elf bards</t>
  </si>
  <si>
    <t>female half-elf bards</t>
  </si>
  <si>
    <t>male half-orc bards</t>
  </si>
  <si>
    <t>female half-orc bards</t>
  </si>
  <si>
    <t>male tiefling bards</t>
  </si>
  <si>
    <t>female tiefling bards</t>
  </si>
  <si>
    <t>male aarakocra rangers</t>
  </si>
  <si>
    <t>female aarakocra rangers</t>
  </si>
  <si>
    <t>male drow rangers</t>
  </si>
  <si>
    <t>female drow rangers</t>
  </si>
  <si>
    <t>male duegar rangers</t>
  </si>
  <si>
    <t>female duegar rangers</t>
  </si>
  <si>
    <t>male elf rangers</t>
  </si>
  <si>
    <t>female elf rangers</t>
  </si>
  <si>
    <t>male gnome rangers</t>
  </si>
  <si>
    <t>female gnome rangers</t>
  </si>
  <si>
    <t>male dwarf rangers</t>
  </si>
  <si>
    <t>female dwarf rangers</t>
  </si>
  <si>
    <t>male halfling rangers</t>
  </si>
  <si>
    <t>female halfling rangers</t>
  </si>
  <si>
    <t>male human rangers</t>
  </si>
  <si>
    <t>female human rangers</t>
  </si>
  <si>
    <t>male gnoll rangers</t>
  </si>
  <si>
    <t>female gnoll rangers</t>
  </si>
  <si>
    <t>male goblin rangers</t>
  </si>
  <si>
    <t>female goblin rangers</t>
  </si>
  <si>
    <t>male ogre rangers</t>
  </si>
  <si>
    <t>female ogre rangers</t>
  </si>
  <si>
    <t>male orc rangers</t>
  </si>
  <si>
    <t>female orc rangers</t>
  </si>
  <si>
    <t>male half-ogre rangers</t>
  </si>
  <si>
    <t>female half-ogre rangers</t>
  </si>
  <si>
    <t>male dragonborn rangers</t>
  </si>
  <si>
    <t>female dragonborn rangers</t>
  </si>
  <si>
    <t>male half-elf rangers</t>
  </si>
  <si>
    <t>female half-elf rangers</t>
  </si>
  <si>
    <t>male half-orc rangers</t>
  </si>
  <si>
    <t>female half-orc rangers</t>
  </si>
  <si>
    <t>male tiefling rangers</t>
  </si>
  <si>
    <t>female tiefling rangers</t>
  </si>
  <si>
    <t>male aarakocra paladins</t>
  </si>
  <si>
    <t>female aarakocra paladins</t>
  </si>
  <si>
    <t>male drow paladins</t>
  </si>
  <si>
    <t>female drow paladins</t>
  </si>
  <si>
    <t>male duegar paladins</t>
  </si>
  <si>
    <t>female duegar paladins</t>
  </si>
  <si>
    <t>male elf paladins</t>
  </si>
  <si>
    <t>female elf paladins</t>
  </si>
  <si>
    <t>male gnome paladins</t>
  </si>
  <si>
    <t>female gnome paladins</t>
  </si>
  <si>
    <t>male dwarf paladins</t>
  </si>
  <si>
    <t>female dwarf paladins</t>
  </si>
  <si>
    <t>male halfling paladins</t>
  </si>
  <si>
    <t>female halfling paladins</t>
  </si>
  <si>
    <t>male human paladins</t>
  </si>
  <si>
    <t>female human paladins</t>
  </si>
  <si>
    <t>male gnoll paladins</t>
  </si>
  <si>
    <t>female gnoll paladins</t>
  </si>
  <si>
    <t>male goblin paladins</t>
  </si>
  <si>
    <t>female goblin paladins</t>
  </si>
  <si>
    <t>male ogre paladins</t>
  </si>
  <si>
    <t>female ogre paladins</t>
  </si>
  <si>
    <t>male orc paladins</t>
  </si>
  <si>
    <t>female orc paladins</t>
  </si>
  <si>
    <t>male half-ogre paladins</t>
  </si>
  <si>
    <t>female half-ogre paladins</t>
  </si>
  <si>
    <t>male dragonborn paladins</t>
  </si>
  <si>
    <t>female dragonborn paladins</t>
  </si>
  <si>
    <t>male half-elf paladins</t>
  </si>
  <si>
    <t>female half-elf paladins</t>
  </si>
  <si>
    <t>male half-orc paladins</t>
  </si>
  <si>
    <t>female half-orc paladins</t>
  </si>
  <si>
    <t>male tiefling paladins</t>
  </si>
  <si>
    <t>female tiefling paladins</t>
  </si>
  <si>
    <t>male aarakocra bartenders</t>
  </si>
  <si>
    <t>female aarakocra bartenders</t>
  </si>
  <si>
    <t>male drow bartenders</t>
  </si>
  <si>
    <t>female drow bartenders</t>
  </si>
  <si>
    <t>male duegar bartenders</t>
  </si>
  <si>
    <t>female duegar bartenders</t>
  </si>
  <si>
    <t>male elf bartenders</t>
  </si>
  <si>
    <t>female elf bartenders</t>
  </si>
  <si>
    <t>male gnome bartenders</t>
  </si>
  <si>
    <t>female gnome bartenders</t>
  </si>
  <si>
    <t>male dwarf bartenders</t>
  </si>
  <si>
    <t>female dwarf bartenders</t>
  </si>
  <si>
    <t>male halfling bartenders</t>
  </si>
  <si>
    <t>female halfling bartenders</t>
  </si>
  <si>
    <t>male human bartenders</t>
  </si>
  <si>
    <t>female human bartenders</t>
  </si>
  <si>
    <t>male gnoll bartenders</t>
  </si>
  <si>
    <t>female gnoll bartenders</t>
  </si>
  <si>
    <t>male goblin bartenders</t>
  </si>
  <si>
    <t>female goblin bartenders</t>
  </si>
  <si>
    <t>male ogre bartenders</t>
  </si>
  <si>
    <t>female ogre bartenders</t>
  </si>
  <si>
    <t>male orc bartenders</t>
  </si>
  <si>
    <t>female orc bartenders</t>
  </si>
  <si>
    <t>male half-ogre bartenders</t>
  </si>
  <si>
    <t>female half-ogre bartenders</t>
  </si>
  <si>
    <t>male dragonborn bartenders</t>
  </si>
  <si>
    <t>female dragonborn bartenders</t>
  </si>
  <si>
    <t>male half-elf bartenders</t>
  </si>
  <si>
    <t>female half-elf bartenders</t>
  </si>
  <si>
    <t>male half-orc bartenders</t>
  </si>
  <si>
    <t>female half-orc bartenders</t>
  </si>
  <si>
    <t>male tiefling bartenders</t>
  </si>
  <si>
    <t>female tiefling bartenders</t>
  </si>
  <si>
    <t>male aarakocra generals</t>
  </si>
  <si>
    <t>female aarakocra generals</t>
  </si>
  <si>
    <t>male drow generals</t>
  </si>
  <si>
    <t>female drow generals</t>
  </si>
  <si>
    <t>male duegar generals</t>
  </si>
  <si>
    <t>female duegar generals</t>
  </si>
  <si>
    <t>male elf generals</t>
  </si>
  <si>
    <t>female elf generals</t>
  </si>
  <si>
    <t>male gnome generals</t>
  </si>
  <si>
    <t>female gnome generals</t>
  </si>
  <si>
    <t>male dwarf generals</t>
  </si>
  <si>
    <t>female dwarf generals</t>
  </si>
  <si>
    <t>male halfling generals</t>
  </si>
  <si>
    <t>female halfling generals</t>
  </si>
  <si>
    <t>male human generals</t>
  </si>
  <si>
    <t>female human generals</t>
  </si>
  <si>
    <t>male gnoll generals</t>
  </si>
  <si>
    <t>female gnoll generals</t>
  </si>
  <si>
    <t>male goblin generals</t>
  </si>
  <si>
    <t>female goblin generals</t>
  </si>
  <si>
    <t>male ogre generals</t>
  </si>
  <si>
    <t>female ogre generals</t>
  </si>
  <si>
    <t>male orc generals</t>
  </si>
  <si>
    <t>female orc generals</t>
  </si>
  <si>
    <t>male half-ogre generals</t>
  </si>
  <si>
    <t>female half-ogre generals</t>
  </si>
  <si>
    <t>male dragonborn generals</t>
  </si>
  <si>
    <t>female dragonborn generals</t>
  </si>
  <si>
    <t>male half-elf generals</t>
  </si>
  <si>
    <t>female half-elf generals</t>
  </si>
  <si>
    <t>male half-orc generals</t>
  </si>
  <si>
    <t>female half-orc generals</t>
  </si>
  <si>
    <t>male tiefling generals</t>
  </si>
  <si>
    <t>female tiefling generals</t>
  </si>
  <si>
    <t>male aarakocra teachers</t>
  </si>
  <si>
    <t>female aarakocra teachers</t>
  </si>
  <si>
    <t>male drow teachers</t>
  </si>
  <si>
    <t>female drow teachers</t>
  </si>
  <si>
    <t>male duegar teachers</t>
  </si>
  <si>
    <t>female duegar teachers</t>
  </si>
  <si>
    <t>male elf teachers</t>
  </si>
  <si>
    <t>female elf teachers</t>
  </si>
  <si>
    <t>male gnome teachers</t>
  </si>
  <si>
    <t>female gnome teachers</t>
  </si>
  <si>
    <t>male dwarf teachers</t>
  </si>
  <si>
    <t>female dwarf teachers</t>
  </si>
  <si>
    <t>male halfling teachers</t>
  </si>
  <si>
    <t>female halfling teachers</t>
  </si>
  <si>
    <t>male human teachers</t>
  </si>
  <si>
    <t>female human teachers</t>
  </si>
  <si>
    <t>male gnoll teachers</t>
  </si>
  <si>
    <t>female gnoll teachers</t>
  </si>
  <si>
    <t>male goblin teachers</t>
  </si>
  <si>
    <t>female goblin teachers</t>
  </si>
  <si>
    <t>male ogre teachers</t>
  </si>
  <si>
    <t>female ogre teachers</t>
  </si>
  <si>
    <t>male orc teachers</t>
  </si>
  <si>
    <t>female orc teachers</t>
  </si>
  <si>
    <t>male half-ogre teachers</t>
  </si>
  <si>
    <t>female half-ogre teachers</t>
  </si>
  <si>
    <t>male dragonborn teachers</t>
  </si>
  <si>
    <t>female dragonborn teachers</t>
  </si>
  <si>
    <t>male half-elf teachers</t>
  </si>
  <si>
    <t>female half-elf teachers</t>
  </si>
  <si>
    <t>male half-orc teachers</t>
  </si>
  <si>
    <t>female half-orc teachers</t>
  </si>
  <si>
    <t>male tiefling teachers</t>
  </si>
  <si>
    <t>female tiefling teachers</t>
  </si>
  <si>
    <t>male aarakocra leaders</t>
  </si>
  <si>
    <t>female aarakocra leaders</t>
  </si>
  <si>
    <t>male drow leaders</t>
  </si>
  <si>
    <t>female drow leaders</t>
  </si>
  <si>
    <t>male duegar leaders</t>
  </si>
  <si>
    <t>female duegar leaders</t>
  </si>
  <si>
    <t>male elf leaders</t>
  </si>
  <si>
    <t>female elf leaders</t>
  </si>
  <si>
    <t>male gnome leaders</t>
  </si>
  <si>
    <t>female gnome leaders</t>
  </si>
  <si>
    <t>male dwarf leaders</t>
  </si>
  <si>
    <t>female dwarf leaders</t>
  </si>
  <si>
    <t>male halfling leaders</t>
  </si>
  <si>
    <t>female halfling leaders</t>
  </si>
  <si>
    <t>male human leaders</t>
  </si>
  <si>
    <t>female human leaders</t>
  </si>
  <si>
    <t>male gnoll leaders</t>
  </si>
  <si>
    <t>female gnoll leaders</t>
  </si>
  <si>
    <t>male goblin leaders</t>
  </si>
  <si>
    <t>female goblin leaders</t>
  </si>
  <si>
    <t>male ogre leaders</t>
  </si>
  <si>
    <t>female ogre leaders</t>
  </si>
  <si>
    <t>male orc leaders</t>
  </si>
  <si>
    <t>female orc leaders</t>
  </si>
  <si>
    <t>male half-ogre leaders</t>
  </si>
  <si>
    <t>female half-ogre leaders</t>
  </si>
  <si>
    <t>male dragonborn leaders</t>
  </si>
  <si>
    <t>female dragonborn leaders</t>
  </si>
  <si>
    <t>male half-elf leaders</t>
  </si>
  <si>
    <t>female half-elf leaders</t>
  </si>
  <si>
    <t>male half-orc leaders</t>
  </si>
  <si>
    <t>female half-orc leaders</t>
  </si>
  <si>
    <t>male tiefling leaders</t>
  </si>
  <si>
    <t>female tiefling leaders</t>
  </si>
  <si>
    <t>male aarakocra children</t>
  </si>
  <si>
    <t>female aarakocra children</t>
  </si>
  <si>
    <t>male drow children</t>
  </si>
  <si>
    <t>female drow children</t>
  </si>
  <si>
    <t>male duegar children</t>
  </si>
  <si>
    <t>female duegar children</t>
  </si>
  <si>
    <t>male elf children</t>
  </si>
  <si>
    <t>female elf children</t>
  </si>
  <si>
    <t>male gnome children</t>
  </si>
  <si>
    <t>female gnome children</t>
  </si>
  <si>
    <t>male dwarf children</t>
  </si>
  <si>
    <t>female dwarf children</t>
  </si>
  <si>
    <t>male halfling children</t>
  </si>
  <si>
    <t>female halfling children</t>
  </si>
  <si>
    <t>male human children</t>
  </si>
  <si>
    <t>female human children</t>
  </si>
  <si>
    <t>male gnoll children</t>
  </si>
  <si>
    <t>female gnoll children</t>
  </si>
  <si>
    <t>male goblin children</t>
  </si>
  <si>
    <t>female goblin children</t>
  </si>
  <si>
    <t>male ogre children</t>
  </si>
  <si>
    <t>female ogre children</t>
  </si>
  <si>
    <t>male orc children</t>
  </si>
  <si>
    <t>female orc children</t>
  </si>
  <si>
    <t>male half-ogre children</t>
  </si>
  <si>
    <t>female half-ogre children</t>
  </si>
  <si>
    <t>male dragonborn children</t>
  </si>
  <si>
    <t>female dragonborn children</t>
  </si>
  <si>
    <t>male half-elf children</t>
  </si>
  <si>
    <t>female half-elf children</t>
  </si>
  <si>
    <t>male half-orc children</t>
  </si>
  <si>
    <t>female half-orc children</t>
  </si>
  <si>
    <t>male tiefling children</t>
  </si>
  <si>
    <t>female tiefling children</t>
  </si>
  <si>
    <t>male aarakocra peasants</t>
  </si>
  <si>
    <t>female aarakocra peasants</t>
  </si>
  <si>
    <t>male drow peasants</t>
  </si>
  <si>
    <t>female drow peasants</t>
  </si>
  <si>
    <t>male duegar peasants</t>
  </si>
  <si>
    <t>female duegar peasants</t>
  </si>
  <si>
    <t>male elf peasants</t>
  </si>
  <si>
    <t>female elf peasants</t>
  </si>
  <si>
    <t>male gnome peasants</t>
  </si>
  <si>
    <t>female gnome peasants</t>
  </si>
  <si>
    <t>male dwarf peasants</t>
  </si>
  <si>
    <t>female dwarf peasants</t>
  </si>
  <si>
    <t>male halfling peasants</t>
  </si>
  <si>
    <t>female halfling peasants</t>
  </si>
  <si>
    <t>male human peasants</t>
  </si>
  <si>
    <t>female human peasants</t>
  </si>
  <si>
    <t>male gnoll peasants</t>
  </si>
  <si>
    <t>female gnoll peasants</t>
  </si>
  <si>
    <t>male goblin peasants</t>
  </si>
  <si>
    <t>female goblin peasants</t>
  </si>
  <si>
    <t>male ogre peasants</t>
  </si>
  <si>
    <t>female ogre peasants</t>
  </si>
  <si>
    <t>male orc peasants</t>
  </si>
  <si>
    <t>female orc peasants</t>
  </si>
  <si>
    <t>male half-ogre peasants</t>
  </si>
  <si>
    <t>female half-ogre peasants</t>
  </si>
  <si>
    <t>male dragonborn peasants</t>
  </si>
  <si>
    <t>female dragonborn peasants</t>
  </si>
  <si>
    <t>male half-elf peasants</t>
  </si>
  <si>
    <t>female half-elf peasants</t>
  </si>
  <si>
    <t>male half-orc peasants</t>
  </si>
  <si>
    <t>female half-orc peasants</t>
  </si>
  <si>
    <t>male tiefling peasants</t>
  </si>
  <si>
    <t>female tiefling peasants</t>
  </si>
  <si>
    <t>male aarakocra merchants</t>
  </si>
  <si>
    <t>female aarakocra merchants</t>
  </si>
  <si>
    <t>male drow merchants</t>
  </si>
  <si>
    <t>female drow merchants</t>
  </si>
  <si>
    <t>male duegar merchants</t>
  </si>
  <si>
    <t>female duegar merchants</t>
  </si>
  <si>
    <t>male elf merchants</t>
  </si>
  <si>
    <t>female elf merchants</t>
  </si>
  <si>
    <t>male gnome merchants</t>
  </si>
  <si>
    <t>female gnome merchants</t>
  </si>
  <si>
    <t>male dwarf merchants</t>
  </si>
  <si>
    <t>female dwarf merchants</t>
  </si>
  <si>
    <t>male halfling merchants</t>
  </si>
  <si>
    <t>female halfling merchants</t>
  </si>
  <si>
    <t>male human merchants</t>
  </si>
  <si>
    <t>female human merchants</t>
  </si>
  <si>
    <t>male gnoll merchants</t>
  </si>
  <si>
    <t>female gnoll merchants</t>
  </si>
  <si>
    <t>male goblin merchants</t>
  </si>
  <si>
    <t>female goblin merchants</t>
  </si>
  <si>
    <t>male ogre merchants</t>
  </si>
  <si>
    <t>female ogre merchants</t>
  </si>
  <si>
    <t>male orc merchants</t>
  </si>
  <si>
    <t>female orc merchants</t>
  </si>
  <si>
    <t>male half-ogre merchants</t>
  </si>
  <si>
    <t>female half-ogre merchants</t>
  </si>
  <si>
    <t>male dragonborn merchants</t>
  </si>
  <si>
    <t>female dragonborn merchants</t>
  </si>
  <si>
    <t>male half-elf merchants</t>
  </si>
  <si>
    <t>female half-elf merchants</t>
  </si>
  <si>
    <t>male half-orc merchants</t>
  </si>
  <si>
    <t>female half-orc merchants</t>
  </si>
  <si>
    <t>male tiefling merchants</t>
  </si>
  <si>
    <t>female tiefling merchants</t>
  </si>
  <si>
    <t>male aarakocra farmers</t>
  </si>
  <si>
    <t>female aarakocra farmers</t>
  </si>
  <si>
    <t>male drow farmers</t>
  </si>
  <si>
    <t>female drow farmers</t>
  </si>
  <si>
    <t>male duegar farmers</t>
  </si>
  <si>
    <t>female duegar farmers</t>
  </si>
  <si>
    <t>male elf farmers</t>
  </si>
  <si>
    <t>female elf farmers</t>
  </si>
  <si>
    <t>male gnome farmers</t>
  </si>
  <si>
    <t>female gnome farmers</t>
  </si>
  <si>
    <t>male dwarf farmers</t>
  </si>
  <si>
    <t>female dwarf farmers</t>
  </si>
  <si>
    <t>male halfling farmers</t>
  </si>
  <si>
    <t>female halfling farmers</t>
  </si>
  <si>
    <t>male human farmers</t>
  </si>
  <si>
    <t>female human farmers</t>
  </si>
  <si>
    <t>male gnoll farmers</t>
  </si>
  <si>
    <t>female gnoll farmers</t>
  </si>
  <si>
    <t>male goblin farmers</t>
  </si>
  <si>
    <t>female goblin farmers</t>
  </si>
  <si>
    <t>male ogre farmers</t>
  </si>
  <si>
    <t>female ogre farmers</t>
  </si>
  <si>
    <t>male orc farmers</t>
  </si>
  <si>
    <t>female orc farmers</t>
  </si>
  <si>
    <t>male half-ogre farmers</t>
  </si>
  <si>
    <t>female half-ogre farmers</t>
  </si>
  <si>
    <t>male dragonborn farmers</t>
  </si>
  <si>
    <t>female dragonborn farmers</t>
  </si>
  <si>
    <t>male half-elf farmers</t>
  </si>
  <si>
    <t>female half-elf farmers</t>
  </si>
  <si>
    <t>male half-orc farmers</t>
  </si>
  <si>
    <t>female half-orc farmers</t>
  </si>
  <si>
    <t>male tiefling farmers</t>
  </si>
  <si>
    <t>female tiefling farmers</t>
  </si>
  <si>
    <t>male aarakocra scholars</t>
  </si>
  <si>
    <t>female aarakocra scholars</t>
  </si>
  <si>
    <t>male drow scholars</t>
  </si>
  <si>
    <t>female drow scholars</t>
  </si>
  <si>
    <t>male duegar scholars</t>
  </si>
  <si>
    <t>female duegar scholars</t>
  </si>
  <si>
    <t>male elf scholars</t>
  </si>
  <si>
    <t>female elf scholars</t>
  </si>
  <si>
    <t>male gnome scholars</t>
  </si>
  <si>
    <t>female gnome scholars</t>
  </si>
  <si>
    <t>male dwarf scholars</t>
  </si>
  <si>
    <t>female dwarf scholars</t>
  </si>
  <si>
    <t>male halfling scholars</t>
  </si>
  <si>
    <t>female halfling scholars</t>
  </si>
  <si>
    <t>male human scholars</t>
  </si>
  <si>
    <t>female human scholars</t>
  </si>
  <si>
    <t>male gnoll scholars</t>
  </si>
  <si>
    <t>female gnoll scholars</t>
  </si>
  <si>
    <t>male goblin scholars</t>
  </si>
  <si>
    <t>female goblin scholars</t>
  </si>
  <si>
    <t>male ogre scholars</t>
  </si>
  <si>
    <t>female ogre scholars</t>
  </si>
  <si>
    <t>male orc scholars</t>
  </si>
  <si>
    <t>female orc scholars</t>
  </si>
  <si>
    <t>male half-ogre scholars</t>
  </si>
  <si>
    <t>female half-ogre scholars</t>
  </si>
  <si>
    <t>male dragonborn scholars</t>
  </si>
  <si>
    <t>female dragonborn scholars</t>
  </si>
  <si>
    <t>male half-elf scholars</t>
  </si>
  <si>
    <t>female half-elf scholars</t>
  </si>
  <si>
    <t>male half-orc scholars</t>
  </si>
  <si>
    <t>female half-orc scholars</t>
  </si>
  <si>
    <t>male tiefling scholars</t>
  </si>
  <si>
    <t>female tiefling scholars</t>
  </si>
  <si>
    <t>male aarakocra gladiators</t>
  </si>
  <si>
    <t>female aarakocra gladiators</t>
  </si>
  <si>
    <t>male drow gladiators</t>
  </si>
  <si>
    <t>female drow gladiators</t>
  </si>
  <si>
    <t>male duegar gladiators</t>
  </si>
  <si>
    <t>female duegar gladiators</t>
  </si>
  <si>
    <t>male elf gladiators</t>
  </si>
  <si>
    <t>female elf gladiators</t>
  </si>
  <si>
    <t>male gnome gladiators</t>
  </si>
  <si>
    <t>female gnome gladiators</t>
  </si>
  <si>
    <t>male dwarf gladiators</t>
  </si>
  <si>
    <t>female dwarf gladiators</t>
  </si>
  <si>
    <t>male halfling gladiators</t>
  </si>
  <si>
    <t>female halfling gladiators</t>
  </si>
  <si>
    <t>male human gladiators</t>
  </si>
  <si>
    <t>female human gladiators</t>
  </si>
  <si>
    <t>male gnoll gladiators</t>
  </si>
  <si>
    <t>female gnoll gladiators</t>
  </si>
  <si>
    <t>male goblin gladiators</t>
  </si>
  <si>
    <t>female goblin gladiators</t>
  </si>
  <si>
    <t>male ogre gladiators</t>
  </si>
  <si>
    <t>female ogre gladiators</t>
  </si>
  <si>
    <t>male orc gladiators</t>
  </si>
  <si>
    <t>female orc gladiators</t>
  </si>
  <si>
    <t>male half-ogre gladiators</t>
  </si>
  <si>
    <t>female half-ogre gladiators</t>
  </si>
  <si>
    <t>male dragonborn gladiators</t>
  </si>
  <si>
    <t>female dragonborn gladiators</t>
  </si>
  <si>
    <t>male half-elf gladiators</t>
  </si>
  <si>
    <t>female half-elf gladiators</t>
  </si>
  <si>
    <t>male half-orc gladiators</t>
  </si>
  <si>
    <t>female half-orc gladiators</t>
  </si>
  <si>
    <t>male tiefling gladiators</t>
  </si>
  <si>
    <t>female tiefling gladiators</t>
  </si>
  <si>
    <t>male aarakocra assassins</t>
  </si>
  <si>
    <t>female aarakocra assassins</t>
  </si>
  <si>
    <t>male drow assassins</t>
  </si>
  <si>
    <t>female drow assassins</t>
  </si>
  <si>
    <t>male duegar assassins</t>
  </si>
  <si>
    <t>female duegar assassins</t>
  </si>
  <si>
    <t>male elf assassins</t>
  </si>
  <si>
    <t>female elf assassins</t>
  </si>
  <si>
    <t>male gnome assassins</t>
  </si>
  <si>
    <t>female gnome assassins</t>
  </si>
  <si>
    <t>male dwarf assassins</t>
  </si>
  <si>
    <t>female dwarf assassins</t>
  </si>
  <si>
    <t>male halfling assassins</t>
  </si>
  <si>
    <t>female halfling assassins</t>
  </si>
  <si>
    <t>male human assassins</t>
  </si>
  <si>
    <t>female human assassins</t>
  </si>
  <si>
    <t>male gnoll assassins</t>
  </si>
  <si>
    <t>female gnoll assassins</t>
  </si>
  <si>
    <t>male goblin assassins</t>
  </si>
  <si>
    <t>female goblin assassins</t>
  </si>
  <si>
    <t>male ogre assassins</t>
  </si>
  <si>
    <t>female ogre assassins</t>
  </si>
  <si>
    <t>male orc assassins</t>
  </si>
  <si>
    <t>female orc assassins</t>
  </si>
  <si>
    <t>male half-ogre assassins</t>
  </si>
  <si>
    <t>female half-ogre assassins</t>
  </si>
  <si>
    <t>male dragonborn assassins</t>
  </si>
  <si>
    <t>female dragonborn assassins</t>
  </si>
  <si>
    <t>male half-elf assassins</t>
  </si>
  <si>
    <t>female half-elf assassins</t>
  </si>
  <si>
    <t>male half-orc assassins</t>
  </si>
  <si>
    <t>female half-orc assassins</t>
  </si>
  <si>
    <t>male tiefling assassins</t>
  </si>
  <si>
    <t>female tiefling assassins</t>
  </si>
  <si>
    <t>male aarakocra bandits</t>
  </si>
  <si>
    <t>female aarakocra bandits</t>
  </si>
  <si>
    <t>male drow bandits</t>
  </si>
  <si>
    <t>female drow bandits</t>
  </si>
  <si>
    <t>male duegar bandits</t>
  </si>
  <si>
    <t>female duegar bandits</t>
  </si>
  <si>
    <t>male elf bandits</t>
  </si>
  <si>
    <t>female elf bandits</t>
  </si>
  <si>
    <t>male gnome bandits</t>
  </si>
  <si>
    <t>female gnome bandits</t>
  </si>
  <si>
    <t>male dwarf bandits</t>
  </si>
  <si>
    <t>female dwarf bandits</t>
  </si>
  <si>
    <t>male halfling bandits</t>
  </si>
  <si>
    <t>female halfling bandits</t>
  </si>
  <si>
    <t>male human bandits</t>
  </si>
  <si>
    <t>female human bandits</t>
  </si>
  <si>
    <t>male gnoll bandits</t>
  </si>
  <si>
    <t>female gnoll bandits</t>
  </si>
  <si>
    <t>male goblin bandits</t>
  </si>
  <si>
    <t>female goblin bandits</t>
  </si>
  <si>
    <t>male ogre bandits</t>
  </si>
  <si>
    <t>female ogre bandits</t>
  </si>
  <si>
    <t>male orc bandits</t>
  </si>
  <si>
    <t>female orc bandits</t>
  </si>
  <si>
    <t>male half-ogre bandits</t>
  </si>
  <si>
    <t>female half-ogre bandits</t>
  </si>
  <si>
    <t>male dragonborn bandits</t>
  </si>
  <si>
    <t>female dragonborn bandits</t>
  </si>
  <si>
    <t>male half-elf bandits</t>
  </si>
  <si>
    <t>female half-elf bandits</t>
  </si>
  <si>
    <t>male half-orc bandits</t>
  </si>
  <si>
    <t>female half-orc bandits</t>
  </si>
  <si>
    <t>male tiefling bandits</t>
  </si>
  <si>
    <t>female tiefling bandits</t>
  </si>
  <si>
    <t>male aarakocra archmages</t>
  </si>
  <si>
    <t>female aarakocra archmages</t>
  </si>
  <si>
    <t>male drow archmages</t>
  </si>
  <si>
    <t>female drow archmages</t>
  </si>
  <si>
    <t>male duegar archmages</t>
  </si>
  <si>
    <t>female duegar archmages</t>
  </si>
  <si>
    <t>male elf archmages</t>
  </si>
  <si>
    <t>female elf archmages</t>
  </si>
  <si>
    <t>male gnome archmages</t>
  </si>
  <si>
    <t>female gnome archmages</t>
  </si>
  <si>
    <t>male dwarf archmages</t>
  </si>
  <si>
    <t>female dwarf archmages</t>
  </si>
  <si>
    <t>male halfling archmages</t>
  </si>
  <si>
    <t>female halfling archmages</t>
  </si>
  <si>
    <t>male human archmages</t>
  </si>
  <si>
    <t>female human archmages</t>
  </si>
  <si>
    <t>male gnoll archmages</t>
  </si>
  <si>
    <t>female gnoll archmages</t>
  </si>
  <si>
    <t>male goblin archmages</t>
  </si>
  <si>
    <t>female goblin archmages</t>
  </si>
  <si>
    <t>male ogre archmages</t>
  </si>
  <si>
    <t>female ogre archmages</t>
  </si>
  <si>
    <t>male orc archmages</t>
  </si>
  <si>
    <t>female orc archmages</t>
  </si>
  <si>
    <t>male half-ogre archmages</t>
  </si>
  <si>
    <t>female half-ogre archmages</t>
  </si>
  <si>
    <t>male dragonborn archmages</t>
  </si>
  <si>
    <t>female dragonborn archmages</t>
  </si>
  <si>
    <t>male half-elf archmages</t>
  </si>
  <si>
    <t>female half-elf archmages</t>
  </si>
  <si>
    <t>male half-orc archmages</t>
  </si>
  <si>
    <t>female half-orc archmages</t>
  </si>
  <si>
    <t>male tiefling archmages</t>
  </si>
  <si>
    <t>female tiefling archmages</t>
  </si>
  <si>
    <t>male aarakocra acolytes</t>
  </si>
  <si>
    <t>female aarakocra acolytes</t>
  </si>
  <si>
    <t>male drow acolytes</t>
  </si>
  <si>
    <t>female drow acolytes</t>
  </si>
  <si>
    <t>male duegar acolytes</t>
  </si>
  <si>
    <t>female duegar acolytes</t>
  </si>
  <si>
    <t>male elf acolytes</t>
  </si>
  <si>
    <t>female elf acolytes</t>
  </si>
  <si>
    <t>male gnome acolytes</t>
  </si>
  <si>
    <t>female gnome acolytes</t>
  </si>
  <si>
    <t>male dwarf acolytes</t>
  </si>
  <si>
    <t>female dwarf acolytes</t>
  </si>
  <si>
    <t>male halfling acolytes</t>
  </si>
  <si>
    <t>female halfling acolytes</t>
  </si>
  <si>
    <t>male human acolytes</t>
  </si>
  <si>
    <t>female human acolytes</t>
  </si>
  <si>
    <t>male gnoll acolytes</t>
  </si>
  <si>
    <t>female gnoll acolytes</t>
  </si>
  <si>
    <t>male goblin acolytes</t>
  </si>
  <si>
    <t>female goblin acolytes</t>
  </si>
  <si>
    <t>male ogre acolytes</t>
  </si>
  <si>
    <t>female ogre acolytes</t>
  </si>
  <si>
    <t>male orc acolytes</t>
  </si>
  <si>
    <t>female orc acolytes</t>
  </si>
  <si>
    <t>male half-ogre acolytes</t>
  </si>
  <si>
    <t>female half-ogre acolytes</t>
  </si>
  <si>
    <t>male dragonborn acolytes</t>
  </si>
  <si>
    <t>female dragonborn acolytes</t>
  </si>
  <si>
    <t>male half-elf acolytes</t>
  </si>
  <si>
    <t>female half-elf acolytes</t>
  </si>
  <si>
    <t>male half-orc acolytes</t>
  </si>
  <si>
    <t>female half-orc acolytes</t>
  </si>
  <si>
    <t>male tiefling acolytes</t>
  </si>
  <si>
    <t>female tiefling acolytes</t>
  </si>
  <si>
    <t>male aarakocra berserkers</t>
  </si>
  <si>
    <t>female aarakocra berserkers</t>
  </si>
  <si>
    <t>male drow berserkers</t>
  </si>
  <si>
    <t>female drow berserkers</t>
  </si>
  <si>
    <t>male duegar berserkers</t>
  </si>
  <si>
    <t>female duegar berserkers</t>
  </si>
  <si>
    <t>male elf berserkers</t>
  </si>
  <si>
    <t>female elf berserkers</t>
  </si>
  <si>
    <t>male gnome berserkers</t>
  </si>
  <si>
    <t>female gnome berserkers</t>
  </si>
  <si>
    <t>male dwarf berserkers</t>
  </si>
  <si>
    <t>female dwarf berserkers</t>
  </si>
  <si>
    <t>male halfling berserkers</t>
  </si>
  <si>
    <t>female halfling berserkers</t>
  </si>
  <si>
    <t>male human berserkers</t>
  </si>
  <si>
    <t>female human berserkers</t>
  </si>
  <si>
    <t>male gnoll berserkers</t>
  </si>
  <si>
    <t>female gnoll berserkers</t>
  </si>
  <si>
    <t>male goblin berserkers</t>
  </si>
  <si>
    <t>female goblin berserkers</t>
  </si>
  <si>
    <t>male ogre berserkers</t>
  </si>
  <si>
    <t>female ogre berserkers</t>
  </si>
  <si>
    <t>male orc berserkers</t>
  </si>
  <si>
    <t>female orc berserkers</t>
  </si>
  <si>
    <t>male half-ogre berserkers</t>
  </si>
  <si>
    <t>female half-ogre berserkers</t>
  </si>
  <si>
    <t>male dragonborn berserkers</t>
  </si>
  <si>
    <t>female dragonborn berserkers</t>
  </si>
  <si>
    <t>male half-elf berserkers</t>
  </si>
  <si>
    <t>female half-elf berserkers</t>
  </si>
  <si>
    <t>male half-orc berserkers</t>
  </si>
  <si>
    <t>female half-orc berserkers</t>
  </si>
  <si>
    <t>male tiefling berserkers</t>
  </si>
  <si>
    <t>female tiefling berserkers</t>
  </si>
  <si>
    <t>male aarakocra cultists</t>
  </si>
  <si>
    <t>female aarakocra cultists</t>
  </si>
  <si>
    <t>male drow cultists</t>
  </si>
  <si>
    <t>female drow cultists</t>
  </si>
  <si>
    <t>male duegar cultists</t>
  </si>
  <si>
    <t>female duegar cultists</t>
  </si>
  <si>
    <t>male elf cultists</t>
  </si>
  <si>
    <t>female elf cultists</t>
  </si>
  <si>
    <t>male gnome cultists</t>
  </si>
  <si>
    <t>female gnome cultists</t>
  </si>
  <si>
    <t>male dwarf cultists</t>
  </si>
  <si>
    <t>female dwarf cultists</t>
  </si>
  <si>
    <t>male halfling cultists</t>
  </si>
  <si>
    <t>female halfling cultists</t>
  </si>
  <si>
    <t>male human cultists</t>
  </si>
  <si>
    <t>female human cultists</t>
  </si>
  <si>
    <t>male gnoll cultists</t>
  </si>
  <si>
    <t>female gnoll cultists</t>
  </si>
  <si>
    <t>male goblin cultists</t>
  </si>
  <si>
    <t>female goblin cultists</t>
  </si>
  <si>
    <t>male ogre cultists</t>
  </si>
  <si>
    <t>female ogre cultists</t>
  </si>
  <si>
    <t>male orc cultists</t>
  </si>
  <si>
    <t>female orc cultists</t>
  </si>
  <si>
    <t>male half-ogre cultists</t>
  </si>
  <si>
    <t>female half-ogre cultists</t>
  </si>
  <si>
    <t>male dragonborn cultists</t>
  </si>
  <si>
    <t>female dragonborn cultists</t>
  </si>
  <si>
    <t>male half-elf cultists</t>
  </si>
  <si>
    <t>female half-elf cultists</t>
  </si>
  <si>
    <t>male half-orc cultists</t>
  </si>
  <si>
    <t>female half-orc cultists</t>
  </si>
  <si>
    <t>male tiefling cultists</t>
  </si>
  <si>
    <t>female tiefling cultists</t>
  </si>
  <si>
    <t>male aarakocra guards</t>
  </si>
  <si>
    <t>female aarakocra guards</t>
  </si>
  <si>
    <t>male drow guards</t>
  </si>
  <si>
    <t>female drow guards</t>
  </si>
  <si>
    <t>male duegar guards</t>
  </si>
  <si>
    <t>female duegar guards</t>
  </si>
  <si>
    <t>male elf guards</t>
  </si>
  <si>
    <t>female elf guards</t>
  </si>
  <si>
    <t>male gnome guards</t>
  </si>
  <si>
    <t>female gnome guards</t>
  </si>
  <si>
    <t>male dwarf guards</t>
  </si>
  <si>
    <t>female dwarf guards</t>
  </si>
  <si>
    <t>male halfling guards</t>
  </si>
  <si>
    <t>female halfling guards</t>
  </si>
  <si>
    <t>male human guards</t>
  </si>
  <si>
    <t>female human guards</t>
  </si>
  <si>
    <t>male gnoll guards</t>
  </si>
  <si>
    <t>female gnoll guards</t>
  </si>
  <si>
    <t>male goblin guards</t>
  </si>
  <si>
    <t>female goblin guards</t>
  </si>
  <si>
    <t>male ogre guards</t>
  </si>
  <si>
    <t>female ogre guards</t>
  </si>
  <si>
    <t>male orc guards</t>
  </si>
  <si>
    <t>female orc guards</t>
  </si>
  <si>
    <t>male half-ogre guards</t>
  </si>
  <si>
    <t>female half-ogre guards</t>
  </si>
  <si>
    <t>male dragonborn guards</t>
  </si>
  <si>
    <t>female dragonborn guards</t>
  </si>
  <si>
    <t>male half-elf guards</t>
  </si>
  <si>
    <t>female half-elf guards</t>
  </si>
  <si>
    <t>male half-orc guards</t>
  </si>
  <si>
    <t>female half-orc guards</t>
  </si>
  <si>
    <t>male tiefling guards</t>
  </si>
  <si>
    <t>female tiefling guards</t>
  </si>
  <si>
    <t>male aarakocra knights</t>
  </si>
  <si>
    <t>female aarakocra knights</t>
  </si>
  <si>
    <t>male drow knights</t>
  </si>
  <si>
    <t>female drow knights</t>
  </si>
  <si>
    <t>male duegar knights</t>
  </si>
  <si>
    <t>female duegar knights</t>
  </si>
  <si>
    <t>male elf knights</t>
  </si>
  <si>
    <t>female elf knights</t>
  </si>
  <si>
    <t>male gnome knights</t>
  </si>
  <si>
    <t>female gnome knights</t>
  </si>
  <si>
    <t>male dwarf knights</t>
  </si>
  <si>
    <t>female dwarf knights</t>
  </si>
  <si>
    <t>male halfling knights</t>
  </si>
  <si>
    <t>female halfling knights</t>
  </si>
  <si>
    <t>male human knights</t>
  </si>
  <si>
    <t>female human knights</t>
  </si>
  <si>
    <t>male gnoll knights</t>
  </si>
  <si>
    <t>female gnoll knights</t>
  </si>
  <si>
    <t>male goblin knights</t>
  </si>
  <si>
    <t>female goblin knights</t>
  </si>
  <si>
    <t>male ogre knights</t>
  </si>
  <si>
    <t>female ogre knights</t>
  </si>
  <si>
    <t>male orc knights</t>
  </si>
  <si>
    <t>female orc knights</t>
  </si>
  <si>
    <t>male half-ogre knights</t>
  </si>
  <si>
    <t>female half-ogre knights</t>
  </si>
  <si>
    <t>male dragonborn knights</t>
  </si>
  <si>
    <t>female dragonborn knights</t>
  </si>
  <si>
    <t>male half-elf knights</t>
  </si>
  <si>
    <t>female half-elf knights</t>
  </si>
  <si>
    <t>male half-orc knights</t>
  </si>
  <si>
    <t>female half-orc knights</t>
  </si>
  <si>
    <t>male tiefling knights</t>
  </si>
  <si>
    <t>female tiefling knights</t>
  </si>
  <si>
    <t>male aarakocra noble</t>
  </si>
  <si>
    <t>female aarakocra noble</t>
  </si>
  <si>
    <t>male drow noble</t>
  </si>
  <si>
    <t>female drow noble</t>
  </si>
  <si>
    <t>male duegar noble</t>
  </si>
  <si>
    <t>female duegar noble</t>
  </si>
  <si>
    <t>male elf noble</t>
  </si>
  <si>
    <t>female elf noble</t>
  </si>
  <si>
    <t>male gnome noble</t>
  </si>
  <si>
    <t>female gnome noble</t>
  </si>
  <si>
    <t>male dwarf noble</t>
  </si>
  <si>
    <t>female dwarf noble</t>
  </si>
  <si>
    <t>male halfling noble</t>
  </si>
  <si>
    <t>female halfling noble</t>
  </si>
  <si>
    <t>male human noble</t>
  </si>
  <si>
    <t>female human noble</t>
  </si>
  <si>
    <t>male gnoll noble</t>
  </si>
  <si>
    <t>female gnoll noble</t>
  </si>
  <si>
    <t>male goblin noble</t>
  </si>
  <si>
    <t>female goblin noble</t>
  </si>
  <si>
    <t>male ogre noble</t>
  </si>
  <si>
    <t>female ogre noble</t>
  </si>
  <si>
    <t>male orc noble</t>
  </si>
  <si>
    <t>female orc noble</t>
  </si>
  <si>
    <t>male half-ogre noble</t>
  </si>
  <si>
    <t>female half-ogre noble</t>
  </si>
  <si>
    <t>male dragonborn noble</t>
  </si>
  <si>
    <t>female dragonborn noble</t>
  </si>
  <si>
    <t>male half-elf noble</t>
  </si>
  <si>
    <t>female half-elf noble</t>
  </si>
  <si>
    <t>male half-orc noble</t>
  </si>
  <si>
    <t>female half-orc noble</t>
  </si>
  <si>
    <t>male tiefling noble</t>
  </si>
  <si>
    <t>female tiefling noble</t>
  </si>
  <si>
    <t>male aarakocra scout</t>
  </si>
  <si>
    <t>female aarakocra scout</t>
  </si>
  <si>
    <t>male drow scout</t>
  </si>
  <si>
    <t>female drow scout</t>
  </si>
  <si>
    <t>male duegar scout</t>
  </si>
  <si>
    <t>female duegar scout</t>
  </si>
  <si>
    <t>male elf scout</t>
  </si>
  <si>
    <t>female elf scout</t>
  </si>
  <si>
    <t>male gnome scout</t>
  </si>
  <si>
    <t>female gnome scout</t>
  </si>
  <si>
    <t>male dwarf scout</t>
  </si>
  <si>
    <t>female dwarf scout</t>
  </si>
  <si>
    <t>male halfling scout</t>
  </si>
  <si>
    <t>female halfling scout</t>
  </si>
  <si>
    <t>male human scout</t>
  </si>
  <si>
    <t>female human scout</t>
  </si>
  <si>
    <t>male gnoll scout</t>
  </si>
  <si>
    <t>female gnoll scout</t>
  </si>
  <si>
    <t>male goblin scout</t>
  </si>
  <si>
    <t>female goblin scout</t>
  </si>
  <si>
    <t>male ogre scout</t>
  </si>
  <si>
    <t>female ogre scout</t>
  </si>
  <si>
    <t>male orc scout</t>
  </si>
  <si>
    <t>female orc scout</t>
  </si>
  <si>
    <t>male half-ogre scout</t>
  </si>
  <si>
    <t>female half-ogre scout</t>
  </si>
  <si>
    <t>male dragonborn scout</t>
  </si>
  <si>
    <t>female dragonborn scout</t>
  </si>
  <si>
    <t>male half-elf scout</t>
  </si>
  <si>
    <t>female half-elf scout</t>
  </si>
  <si>
    <t>male half-orc scout</t>
  </si>
  <si>
    <t>male tiefling scout</t>
  </si>
  <si>
    <t>female tiefling scout</t>
  </si>
  <si>
    <t>male aarakocra blacksmiths</t>
  </si>
  <si>
    <t>female aarakocra blacksmiths</t>
  </si>
  <si>
    <t>male drow blacksmiths</t>
  </si>
  <si>
    <t>female drow blacksmiths</t>
  </si>
  <si>
    <t>male duegar blacksmiths</t>
  </si>
  <si>
    <t>female duegar blacksmiths</t>
  </si>
  <si>
    <t>male elf blacksmiths</t>
  </si>
  <si>
    <t>female elf blacksmiths</t>
  </si>
  <si>
    <t>male gnome blacksmiths</t>
  </si>
  <si>
    <t>female gnome blacksmiths</t>
  </si>
  <si>
    <t>male dwarf blacksmiths</t>
  </si>
  <si>
    <t>female dwarf blacksmiths</t>
  </si>
  <si>
    <t>male halfling blacksmiths</t>
  </si>
  <si>
    <t>female halfling blacksmiths</t>
  </si>
  <si>
    <t>male human blacksmiths</t>
  </si>
  <si>
    <t>female human blacksmiths</t>
  </si>
  <si>
    <t>male gnoll blacksmiths</t>
  </si>
  <si>
    <t>female gnoll blacksmiths</t>
  </si>
  <si>
    <t>male goblin blacksmiths</t>
  </si>
  <si>
    <t>female goblin blacksmiths</t>
  </si>
  <si>
    <t>male ogre blacksmiths</t>
  </si>
  <si>
    <t>female ogre blacksmiths</t>
  </si>
  <si>
    <t>male orc blacksmiths</t>
  </si>
  <si>
    <t>female orc blacksmiths</t>
  </si>
  <si>
    <t>male half-ogre blacksmiths</t>
  </si>
  <si>
    <t>female half-ogre blacksmiths</t>
  </si>
  <si>
    <t>male dragonborn blacksmiths</t>
  </si>
  <si>
    <t>female dragonborn blacksmiths</t>
  </si>
  <si>
    <t>male half-elf blacksmiths</t>
  </si>
  <si>
    <t>female half-elf blacksmiths</t>
  </si>
  <si>
    <t>male half-orc blacksmiths</t>
  </si>
  <si>
    <t>female half-orc blacksmiths</t>
  </si>
  <si>
    <t>male tiefling blacksmiths</t>
  </si>
  <si>
    <t>female tiefling blacksmiths</t>
  </si>
  <si>
    <t>male aarakocra bakers</t>
  </si>
  <si>
    <t>female aarakocra bakers</t>
  </si>
  <si>
    <t>male drow bakers</t>
  </si>
  <si>
    <t>female drow bakers</t>
  </si>
  <si>
    <t>male duegar bakers</t>
  </si>
  <si>
    <t>female duegar bakers</t>
  </si>
  <si>
    <t>male elf bakers</t>
  </si>
  <si>
    <t>female elf bakers</t>
  </si>
  <si>
    <t>male gnome bakers</t>
  </si>
  <si>
    <t>female gnome bakers</t>
  </si>
  <si>
    <t>male dwarf bakers</t>
  </si>
  <si>
    <t>female dwarf bakers</t>
  </si>
  <si>
    <t>male halfling bakers</t>
  </si>
  <si>
    <t>female halfling bakers</t>
  </si>
  <si>
    <t>male human bakers</t>
  </si>
  <si>
    <t>female human bakers</t>
  </si>
  <si>
    <t>male gnoll bakers</t>
  </si>
  <si>
    <t>female gnoll bakers</t>
  </si>
  <si>
    <t>male goblin bakers</t>
  </si>
  <si>
    <t>female goblin bakers</t>
  </si>
  <si>
    <t>male ogre bakers</t>
  </si>
  <si>
    <t>female ogre bakers</t>
  </si>
  <si>
    <t>male orc bakers</t>
  </si>
  <si>
    <t>female orc bakers</t>
  </si>
  <si>
    <t>male half-ogre bakers</t>
  </si>
  <si>
    <t>female half-ogre bakers</t>
  </si>
  <si>
    <t>male dragonborn bakers</t>
  </si>
  <si>
    <t>female dragonborn bakers</t>
  </si>
  <si>
    <t>male half-elf bakers</t>
  </si>
  <si>
    <t>female half-elf bakers</t>
  </si>
  <si>
    <t>male half-orc bakers</t>
  </si>
  <si>
    <t>female half-orc bakers</t>
  </si>
  <si>
    <t>male tiefling bakers</t>
  </si>
  <si>
    <t>female tiefling bakers</t>
  </si>
  <si>
    <t>male aarakocra carpenters</t>
  </si>
  <si>
    <t>female aarakocra carpenters</t>
  </si>
  <si>
    <t>male drow carpenters</t>
  </si>
  <si>
    <t>female drow carpenters</t>
  </si>
  <si>
    <t>male duegar carpenters</t>
  </si>
  <si>
    <t>female duegar carpenters</t>
  </si>
  <si>
    <t>male elf carpenters</t>
  </si>
  <si>
    <t>female elf carpenters</t>
  </si>
  <si>
    <t>male gnome carpenters</t>
  </si>
  <si>
    <t>female gnome carpenters</t>
  </si>
  <si>
    <t>male dwarf carpenters</t>
  </si>
  <si>
    <t>female dwarf carpenters</t>
  </si>
  <si>
    <t>male halfling carpenters</t>
  </si>
  <si>
    <t>female halfling carpenters</t>
  </si>
  <si>
    <t>male human carpenters</t>
  </si>
  <si>
    <t>female human carpenters</t>
  </si>
  <si>
    <t>male gnoll carpenters</t>
  </si>
  <si>
    <t>female gnoll carpenters</t>
  </si>
  <si>
    <t>male goblin carpenters</t>
  </si>
  <si>
    <t>female goblin carpenters</t>
  </si>
  <si>
    <t>male ogre carpenters</t>
  </si>
  <si>
    <t>female ogre carpenters</t>
  </si>
  <si>
    <t>male orc carpenters</t>
  </si>
  <si>
    <t>female orc carpenters</t>
  </si>
  <si>
    <t>male half-ogre carpenters</t>
  </si>
  <si>
    <t>female half-ogre carpenters</t>
  </si>
  <si>
    <t>male dragonborn carpenters</t>
  </si>
  <si>
    <t>female dragonborn carpenters</t>
  </si>
  <si>
    <t>male half-elf carpenters</t>
  </si>
  <si>
    <t>female half-elf carpenters</t>
  </si>
  <si>
    <t>male half-orc carpenters</t>
  </si>
  <si>
    <t>female half-orc carpenters</t>
  </si>
  <si>
    <t>male tiefling carpenters</t>
  </si>
  <si>
    <t>female tiefling carpenters</t>
  </si>
  <si>
    <t>male aarakocra lawyers</t>
  </si>
  <si>
    <t>female aarakocra lawyers</t>
  </si>
  <si>
    <t>male drow lawyers</t>
  </si>
  <si>
    <t>female drow lawyers</t>
  </si>
  <si>
    <t>male duegar lawyers</t>
  </si>
  <si>
    <t>female duegar lawyers</t>
  </si>
  <si>
    <t>male elf lawyers</t>
  </si>
  <si>
    <t>female elf lawyers</t>
  </si>
  <si>
    <t>male gnome lawyers</t>
  </si>
  <si>
    <t>female gnome lawyers</t>
  </si>
  <si>
    <t>male dwarf lawyers</t>
  </si>
  <si>
    <t>female dwarf lawyers</t>
  </si>
  <si>
    <t>male halfling lawyers</t>
  </si>
  <si>
    <t>female halfling lawyers</t>
  </si>
  <si>
    <t>male human lawyers</t>
  </si>
  <si>
    <t>female human lawyers</t>
  </si>
  <si>
    <t>male gnoll lawyers</t>
  </si>
  <si>
    <t>female gnoll lawyers</t>
  </si>
  <si>
    <t>male goblin lawyers</t>
  </si>
  <si>
    <t>female goblin lawyers</t>
  </si>
  <si>
    <t>male ogre lawyers</t>
  </si>
  <si>
    <t>female ogre lawyers</t>
  </si>
  <si>
    <t>male orc lawyers</t>
  </si>
  <si>
    <t>female orc lawyers</t>
  </si>
  <si>
    <t>male half-ogre lawyers</t>
  </si>
  <si>
    <t>female half-ogre lawyers</t>
  </si>
  <si>
    <t>male dragonborn lawyers</t>
  </si>
  <si>
    <t>female dragonborn lawyers</t>
  </si>
  <si>
    <t>male half-elf lawyers</t>
  </si>
  <si>
    <t>female half-elf lawyers</t>
  </si>
  <si>
    <t>male half-orc lawyers</t>
  </si>
  <si>
    <t>female half-orc lawyers</t>
  </si>
  <si>
    <t>male tiefling lawyers</t>
  </si>
  <si>
    <t>female tiefling lawyers</t>
  </si>
  <si>
    <t>male aarakocra brewers</t>
  </si>
  <si>
    <t>female aarakocra brewers</t>
  </si>
  <si>
    <t>male drow brewers</t>
  </si>
  <si>
    <t>female drow brewers</t>
  </si>
  <si>
    <t>male duegar brewers</t>
  </si>
  <si>
    <t>female duegar brewers</t>
  </si>
  <si>
    <t>male elf brewers</t>
  </si>
  <si>
    <t>female elf brewers</t>
  </si>
  <si>
    <t>male gnome brewers</t>
  </si>
  <si>
    <t>female gnome brewers</t>
  </si>
  <si>
    <t>male dwarf brewers</t>
  </si>
  <si>
    <t>female dwarf brewers</t>
  </si>
  <si>
    <t>male halfling brewers</t>
  </si>
  <si>
    <t>female halfling brewers</t>
  </si>
  <si>
    <t>male human brewers</t>
  </si>
  <si>
    <t>female human brewers</t>
  </si>
  <si>
    <t>male gnoll brewers</t>
  </si>
  <si>
    <t>female gnoll brewers</t>
  </si>
  <si>
    <t>male goblin brewers</t>
  </si>
  <si>
    <t>female goblin brewers</t>
  </si>
  <si>
    <t>male ogre brewers</t>
  </si>
  <si>
    <t>female ogre brewers</t>
  </si>
  <si>
    <t>male orc brewers</t>
  </si>
  <si>
    <t>female orc brewers</t>
  </si>
  <si>
    <t>male half-ogre brewers</t>
  </si>
  <si>
    <t>female half-ogre brewers</t>
  </si>
  <si>
    <t>male dragonborn brewers</t>
  </si>
  <si>
    <t>female dragonborn brewers</t>
  </si>
  <si>
    <t>male half-elf brewers</t>
  </si>
  <si>
    <t>female half-elf brewers</t>
  </si>
  <si>
    <t>male half-orc brewers</t>
  </si>
  <si>
    <t>female half-orc brewers</t>
  </si>
  <si>
    <t>male tiefling brewers</t>
  </si>
  <si>
    <t>female tiefling brewers</t>
  </si>
  <si>
    <t>male aarakocra doctors</t>
  </si>
  <si>
    <t>female aarakocra doctors</t>
  </si>
  <si>
    <t>male drow doctors</t>
  </si>
  <si>
    <t>female drow doctors</t>
  </si>
  <si>
    <t>male duegar doctors</t>
  </si>
  <si>
    <t>female duegar doctors</t>
  </si>
  <si>
    <t>male elf doctors</t>
  </si>
  <si>
    <t>female elf doctors</t>
  </si>
  <si>
    <t>male gnome doctors</t>
  </si>
  <si>
    <t>female gnome doctors</t>
  </si>
  <si>
    <t>male dwarf doctors</t>
  </si>
  <si>
    <t>female dwarf doctors</t>
  </si>
  <si>
    <t>male halfling doctors</t>
  </si>
  <si>
    <t>female halfling doctors</t>
  </si>
  <si>
    <t>male human doctors</t>
  </si>
  <si>
    <t>female human doctors</t>
  </si>
  <si>
    <t>male gnoll doctors</t>
  </si>
  <si>
    <t>female gnoll doctors</t>
  </si>
  <si>
    <t>male goblin doctors</t>
  </si>
  <si>
    <t>female goblin doctors</t>
  </si>
  <si>
    <t>male ogre doctors</t>
  </si>
  <si>
    <t>female ogre doctors</t>
  </si>
  <si>
    <t>male orc doctors</t>
  </si>
  <si>
    <t>female orc doctors</t>
  </si>
  <si>
    <t>male half-ogre doctors</t>
  </si>
  <si>
    <t>female half-ogre doctors</t>
  </si>
  <si>
    <t>male dragonborn doctors</t>
  </si>
  <si>
    <t>female dragonborn doctors</t>
  </si>
  <si>
    <t>male half-elf doctors</t>
  </si>
  <si>
    <t>female half-elf doctors</t>
  </si>
  <si>
    <t>male half-orc doctors</t>
  </si>
  <si>
    <t>female half-orc doctors</t>
  </si>
  <si>
    <t>male tiefling doctors</t>
  </si>
  <si>
    <t>female tiefling doctors</t>
  </si>
  <si>
    <t>male aarakocra barbers</t>
  </si>
  <si>
    <t>female aarakocra barbers</t>
  </si>
  <si>
    <t>male drow barbers</t>
  </si>
  <si>
    <t>female drow barbers</t>
  </si>
  <si>
    <t>male duegar barbers</t>
  </si>
  <si>
    <t>female duegar barbers</t>
  </si>
  <si>
    <t>male elf barbers</t>
  </si>
  <si>
    <t>female elf barbers</t>
  </si>
  <si>
    <t>male gnome barbers</t>
  </si>
  <si>
    <t>female gnome barbers</t>
  </si>
  <si>
    <t>male dwarf barbers</t>
  </si>
  <si>
    <t>female dwarf barbers</t>
  </si>
  <si>
    <t>male halfling barbers</t>
  </si>
  <si>
    <t>female halfling barbers</t>
  </si>
  <si>
    <t>male human barbers</t>
  </si>
  <si>
    <t>female human barbers</t>
  </si>
  <si>
    <t>male gnoll barbers</t>
  </si>
  <si>
    <t>female gnoll barbers</t>
  </si>
  <si>
    <t>male goblin barbers</t>
  </si>
  <si>
    <t>female goblin barbers</t>
  </si>
  <si>
    <t>male ogre barbers</t>
  </si>
  <si>
    <t>female ogre barbers</t>
  </si>
  <si>
    <t>male orc barbers</t>
  </si>
  <si>
    <t>female orc barbers</t>
  </si>
  <si>
    <t>male half-ogre barbers</t>
  </si>
  <si>
    <t>female half-ogre barbers</t>
  </si>
  <si>
    <t>male dragonborn barbers</t>
  </si>
  <si>
    <t>female dragonborn barbers</t>
  </si>
  <si>
    <t>male half-elf barbers</t>
  </si>
  <si>
    <t>female half-elf barbers</t>
  </si>
  <si>
    <t>male half-orc barbers</t>
  </si>
  <si>
    <t>female half-orc barbers</t>
  </si>
  <si>
    <t>male tiefling barbers</t>
  </si>
  <si>
    <t>female tiefling barbers</t>
  </si>
  <si>
    <t>male aarakocra prostitutes</t>
  </si>
  <si>
    <t>female aarakocra prostitutes</t>
  </si>
  <si>
    <t>male drow prostitutes</t>
  </si>
  <si>
    <t>female drow prostitutes</t>
  </si>
  <si>
    <t>male duegar prostitutes</t>
  </si>
  <si>
    <t>female duegar prostitutes</t>
  </si>
  <si>
    <t>male elf prostitutes</t>
  </si>
  <si>
    <t>female elf prostitutes</t>
  </si>
  <si>
    <t>male gnome prostitutes</t>
  </si>
  <si>
    <t>female gnome prostitutes</t>
  </si>
  <si>
    <t>male dwarf prostitutes</t>
  </si>
  <si>
    <t>female dwarf prostitutes</t>
  </si>
  <si>
    <t>male halfling prostitutes</t>
  </si>
  <si>
    <t>female halfling prostitutes</t>
  </si>
  <si>
    <t>male human prostitutes</t>
  </si>
  <si>
    <t>female human prostitutes</t>
  </si>
  <si>
    <t>male gnoll prostitutes</t>
  </si>
  <si>
    <t>female gnoll prostitutes</t>
  </si>
  <si>
    <t>male goblin prostitutes</t>
  </si>
  <si>
    <t>female goblin prostitutes</t>
  </si>
  <si>
    <t>male ogre prostitutes</t>
  </si>
  <si>
    <t>female ogre prostitutes</t>
  </si>
  <si>
    <t>male orc prostitutes</t>
  </si>
  <si>
    <t>female orc prostitutes</t>
  </si>
  <si>
    <t>male half-ogre prostitutes</t>
  </si>
  <si>
    <t>female half-ogre prostitutes</t>
  </si>
  <si>
    <t>male dragonborn prostitutes</t>
  </si>
  <si>
    <t>female dragonborn prostitutes</t>
  </si>
  <si>
    <t>male half-elf prostitutes</t>
  </si>
  <si>
    <t>female half-elf prostitutes</t>
  </si>
  <si>
    <t>male half-orc prostitutes</t>
  </si>
  <si>
    <t>female half-orc prostitutes</t>
  </si>
  <si>
    <t>male tiefling prostitutes</t>
  </si>
  <si>
    <t>female tiefling prostitutes</t>
  </si>
  <si>
    <t>male aarakocra tailors</t>
  </si>
  <si>
    <t>female aarakocra tailors</t>
  </si>
  <si>
    <t>male drow tailors</t>
  </si>
  <si>
    <t>female drow tailors</t>
  </si>
  <si>
    <t>male duegar tailors</t>
  </si>
  <si>
    <t>female duegar tailors</t>
  </si>
  <si>
    <t>male elf tailors</t>
  </si>
  <si>
    <t>female elf tailors</t>
  </si>
  <si>
    <t>male gnome tailors</t>
  </si>
  <si>
    <t>female gnome tailors</t>
  </si>
  <si>
    <t>male dwarf tailors</t>
  </si>
  <si>
    <t>female dwarf tailors</t>
  </si>
  <si>
    <t>male halfling tailors</t>
  </si>
  <si>
    <t>female halfling tailors</t>
  </si>
  <si>
    <t>male human tailors</t>
  </si>
  <si>
    <t>female human tailors</t>
  </si>
  <si>
    <t>male gnoll tailors</t>
  </si>
  <si>
    <t>female gnoll tailors</t>
  </si>
  <si>
    <t>male goblin tailors</t>
  </si>
  <si>
    <t>female goblin tailors</t>
  </si>
  <si>
    <t>male ogre tailors</t>
  </si>
  <si>
    <t>female ogre tailors</t>
  </si>
  <si>
    <t>male orc tailors</t>
  </si>
  <si>
    <t>female orc tailors</t>
  </si>
  <si>
    <t>male half-ogre tailors</t>
  </si>
  <si>
    <t>female half-ogre tailors</t>
  </si>
  <si>
    <t>male dragonborn tailors</t>
  </si>
  <si>
    <t>female dragonborn tailors</t>
  </si>
  <si>
    <t>male half-elf tailors</t>
  </si>
  <si>
    <t>female half-elf tailors</t>
  </si>
  <si>
    <t>male half-orc tailors</t>
  </si>
  <si>
    <t>female half-orc tailors</t>
  </si>
  <si>
    <t>male tiefling tailors</t>
  </si>
  <si>
    <t>female tiefling tailors</t>
  </si>
  <si>
    <t xml:space="preserve">male aarakocra masons </t>
  </si>
  <si>
    <t xml:space="preserve">female aarakocra masons </t>
  </si>
  <si>
    <t xml:space="preserve">male drow masons </t>
  </si>
  <si>
    <t xml:space="preserve">female drow masons </t>
  </si>
  <si>
    <t xml:space="preserve">male duegar masons </t>
  </si>
  <si>
    <t xml:space="preserve">female duegar masons </t>
  </si>
  <si>
    <t xml:space="preserve">male elf masons </t>
  </si>
  <si>
    <t xml:space="preserve">female elf masons </t>
  </si>
  <si>
    <t xml:space="preserve">male gnome masons </t>
  </si>
  <si>
    <t xml:space="preserve">female gnome masons </t>
  </si>
  <si>
    <t xml:space="preserve">male dwarf masons </t>
  </si>
  <si>
    <t xml:space="preserve">female dwarf masons </t>
  </si>
  <si>
    <t xml:space="preserve">male halfling masons </t>
  </si>
  <si>
    <t xml:space="preserve">female halfling masons </t>
  </si>
  <si>
    <t xml:space="preserve">male human masons </t>
  </si>
  <si>
    <t xml:space="preserve">female human masons </t>
  </si>
  <si>
    <t xml:space="preserve">male gnoll masons </t>
  </si>
  <si>
    <t xml:space="preserve">female gnoll masons </t>
  </si>
  <si>
    <t xml:space="preserve">male goblin masons </t>
  </si>
  <si>
    <t xml:space="preserve">female goblin masons </t>
  </si>
  <si>
    <t xml:space="preserve">male ogre masons </t>
  </si>
  <si>
    <t xml:space="preserve">female ogre masons </t>
  </si>
  <si>
    <t xml:space="preserve">male orc masons </t>
  </si>
  <si>
    <t xml:space="preserve">female orc masons </t>
  </si>
  <si>
    <t xml:space="preserve">male half-ogre masons </t>
  </si>
  <si>
    <t xml:space="preserve">female half-ogre masons </t>
  </si>
  <si>
    <t xml:space="preserve">male dragonborn masons </t>
  </si>
  <si>
    <t xml:space="preserve">female dragonborn masons </t>
  </si>
  <si>
    <t xml:space="preserve">male half-elf masons </t>
  </si>
  <si>
    <t xml:space="preserve">female half-elf masons </t>
  </si>
  <si>
    <t xml:space="preserve">male half-orc masons </t>
  </si>
  <si>
    <t xml:space="preserve">female half-orc masons </t>
  </si>
  <si>
    <t xml:space="preserve">male tiefling masons </t>
  </si>
  <si>
    <t xml:space="preserve">female tiefling masons </t>
  </si>
  <si>
    <t>male aarakocra slavers</t>
  </si>
  <si>
    <t>female aarakocra slavers</t>
  </si>
  <si>
    <t>male drow slavers</t>
  </si>
  <si>
    <t>female drow slavers</t>
  </si>
  <si>
    <t>male duegar slavers</t>
  </si>
  <si>
    <t>female duegar slavers</t>
  </si>
  <si>
    <t>male elf slavers</t>
  </si>
  <si>
    <t>female elf slavers</t>
  </si>
  <si>
    <t>male gnome slavers</t>
  </si>
  <si>
    <t>female gnome slavers</t>
  </si>
  <si>
    <t>male dwarf slavers</t>
  </si>
  <si>
    <t>female dwarf slavers</t>
  </si>
  <si>
    <t>male halfling slavers</t>
  </si>
  <si>
    <t>female halfling slavers</t>
  </si>
  <si>
    <t>male human slavers</t>
  </si>
  <si>
    <t>female human slavers</t>
  </si>
  <si>
    <t>male gnoll slavers</t>
  </si>
  <si>
    <t>female gnoll slavers</t>
  </si>
  <si>
    <t>male goblin slavers</t>
  </si>
  <si>
    <t>female goblin slavers</t>
  </si>
  <si>
    <t>male ogre slavers</t>
  </si>
  <si>
    <t>female ogre slavers</t>
  </si>
  <si>
    <t>male orc slavers</t>
  </si>
  <si>
    <t>female orc slavers</t>
  </si>
  <si>
    <t>male half-ogre slavers</t>
  </si>
  <si>
    <t>female half-ogre slavers</t>
  </si>
  <si>
    <t>male dragonborn slavers</t>
  </si>
  <si>
    <t>female dragonborn slavers</t>
  </si>
  <si>
    <t>male half-elf slavers</t>
  </si>
  <si>
    <t>female half-elf slavers</t>
  </si>
  <si>
    <t>male half-orc slavers</t>
  </si>
  <si>
    <t>female half-orc slavers</t>
  </si>
  <si>
    <t>male tiefling slavers</t>
  </si>
  <si>
    <t>female tiefling slavers</t>
  </si>
  <si>
    <t>male aarakocra slaves</t>
  </si>
  <si>
    <t>female aarakocra slaves</t>
  </si>
  <si>
    <t>male drow slaves</t>
  </si>
  <si>
    <t>female drow slaves</t>
  </si>
  <si>
    <t>male duegar slaves</t>
  </si>
  <si>
    <t>female duegar slaves</t>
  </si>
  <si>
    <t>male elf slaves</t>
  </si>
  <si>
    <t>female elf slaves</t>
  </si>
  <si>
    <t>male gnome slaves</t>
  </si>
  <si>
    <t>female gnome slaves</t>
  </si>
  <si>
    <t>male dwarf slaves</t>
  </si>
  <si>
    <t>female dwarf slaves</t>
  </si>
  <si>
    <t>male halfling slaves</t>
  </si>
  <si>
    <t>female halfling slaves</t>
  </si>
  <si>
    <t>male human slaves</t>
  </si>
  <si>
    <t>female human slaves</t>
  </si>
  <si>
    <t>male gnoll slaves</t>
  </si>
  <si>
    <t>female gnoll slaves</t>
  </si>
  <si>
    <t>male goblin slaves</t>
  </si>
  <si>
    <t>female goblin slaves</t>
  </si>
  <si>
    <t>male ogre slaves</t>
  </si>
  <si>
    <t>female ogre slaves</t>
  </si>
  <si>
    <t>male orc slaves</t>
  </si>
  <si>
    <t>female orc slaves</t>
  </si>
  <si>
    <t>male half-ogre slaves</t>
  </si>
  <si>
    <t>female half-ogre slaves</t>
  </si>
  <si>
    <t>male dragonborn slaves</t>
  </si>
  <si>
    <t>female dragonborn slaves</t>
  </si>
  <si>
    <t>male half-elf slaves</t>
  </si>
  <si>
    <t>female half-elf slaves</t>
  </si>
  <si>
    <t>male half-orc slaves</t>
  </si>
  <si>
    <t>female half-orc slaves</t>
  </si>
  <si>
    <t>male tiefling slaves</t>
  </si>
  <si>
    <t>female tiefling slaves</t>
  </si>
  <si>
    <t>male aarakocra dentists</t>
  </si>
  <si>
    <t>female aarakocra dentists</t>
  </si>
  <si>
    <t>male drow dentists</t>
  </si>
  <si>
    <t>female drow dentists</t>
  </si>
  <si>
    <t>male duegar dentists</t>
  </si>
  <si>
    <t>female duegar dentists</t>
  </si>
  <si>
    <t>male elf dentists</t>
  </si>
  <si>
    <t>female elf dentists</t>
  </si>
  <si>
    <t>male gnome dentists</t>
  </si>
  <si>
    <t>female gnome dentists</t>
  </si>
  <si>
    <t>male dwarf dentists</t>
  </si>
  <si>
    <t>female dwarf dentists</t>
  </si>
  <si>
    <t>male halfling dentists</t>
  </si>
  <si>
    <t>female halfling dentists</t>
  </si>
  <si>
    <t>male human dentists</t>
  </si>
  <si>
    <t>female human dentists</t>
  </si>
  <si>
    <t>male gnoll dentists</t>
  </si>
  <si>
    <t>female gnoll dentists</t>
  </si>
  <si>
    <t>male goblin dentists</t>
  </si>
  <si>
    <t>female goblin dentists</t>
  </si>
  <si>
    <t>male ogre dentists</t>
  </si>
  <si>
    <t>female ogre dentists</t>
  </si>
  <si>
    <t>male orc dentists</t>
  </si>
  <si>
    <t>female orc dentists</t>
  </si>
  <si>
    <t>male half-ogre dentists</t>
  </si>
  <si>
    <t>female half-ogre dentists</t>
  </si>
  <si>
    <t>male dragonborn dentists</t>
  </si>
  <si>
    <t>female dragonborn dentists</t>
  </si>
  <si>
    <t>male half-elf dentists</t>
  </si>
  <si>
    <t>female half-elf dentists</t>
  </si>
  <si>
    <t>male half-orc dentists</t>
  </si>
  <si>
    <t>female half-orc dentists</t>
  </si>
  <si>
    <t>male tiefling dentists</t>
  </si>
  <si>
    <t>female tiefling dentists</t>
  </si>
  <si>
    <t>male aarakocra mercenaries</t>
  </si>
  <si>
    <t>female aarakocra mercenaries</t>
  </si>
  <si>
    <t>male drow mercenaries</t>
  </si>
  <si>
    <t>female drow mercenaries</t>
  </si>
  <si>
    <t>male duegar mercenaries</t>
  </si>
  <si>
    <t>female duegar mercenaries</t>
  </si>
  <si>
    <t>male elf mercenaries</t>
  </si>
  <si>
    <t>female elf mercenaries</t>
  </si>
  <si>
    <t>male gnome mercenaries</t>
  </si>
  <si>
    <t>female gnome mercenaries</t>
  </si>
  <si>
    <t>male dwarf mercenaries</t>
  </si>
  <si>
    <t>female dwarf mercenaries</t>
  </si>
  <si>
    <t>male halfling mercenaries</t>
  </si>
  <si>
    <t>female halfling mercenaries</t>
  </si>
  <si>
    <t>male human mercenaries</t>
  </si>
  <si>
    <t>female human mercenaries</t>
  </si>
  <si>
    <t>male gnoll mercenaries</t>
  </si>
  <si>
    <t>female gnoll mercenaries</t>
  </si>
  <si>
    <t>male goblin mercenaries</t>
  </si>
  <si>
    <t>female goblin mercenaries</t>
  </si>
  <si>
    <t>male ogre mercenaries</t>
  </si>
  <si>
    <t>female ogre mercenaries</t>
  </si>
  <si>
    <t>male orc mercenaries</t>
  </si>
  <si>
    <t>female orc mercenaries</t>
  </si>
  <si>
    <t>male half-ogre mercenaries</t>
  </si>
  <si>
    <t>female half-ogre mercenaries</t>
  </si>
  <si>
    <t>male dragonborn mercenaries</t>
  </si>
  <si>
    <t>female dragonborn mercenaries</t>
  </si>
  <si>
    <t>male half-elf mercenaries</t>
  </si>
  <si>
    <t>female half-elf mercenaries</t>
  </si>
  <si>
    <t>male half-orc mercenaries</t>
  </si>
  <si>
    <t>female half-orc mercenaries</t>
  </si>
  <si>
    <t>male tiefling mercenaries</t>
  </si>
  <si>
    <t>female tiefling mercenaries</t>
  </si>
  <si>
    <t>male aarakocra soldiers</t>
  </si>
  <si>
    <t>female aarakocra soldiers</t>
  </si>
  <si>
    <t>male drow soldiers</t>
  </si>
  <si>
    <t>female drow soldiers</t>
  </si>
  <si>
    <t>male duegar soldiers</t>
  </si>
  <si>
    <t>female duegar soldiers</t>
  </si>
  <si>
    <t>male elf soldiers</t>
  </si>
  <si>
    <t>female elf soldiers</t>
  </si>
  <si>
    <t>male gnome soldiers</t>
  </si>
  <si>
    <t>female gnome soldiers</t>
  </si>
  <si>
    <t>male dwarf soldiers</t>
  </si>
  <si>
    <t>female dwarf soldiers</t>
  </si>
  <si>
    <t>male halfling soldiers</t>
  </si>
  <si>
    <t>female halfling soldiers</t>
  </si>
  <si>
    <t>male human soldiers</t>
  </si>
  <si>
    <t>female human soldiers</t>
  </si>
  <si>
    <t>male gnoll soldiers</t>
  </si>
  <si>
    <t>female gnoll soldiers</t>
  </si>
  <si>
    <t>male goblin soldiers</t>
  </si>
  <si>
    <t>female goblin soldiers</t>
  </si>
  <si>
    <t>male ogre soldiers</t>
  </si>
  <si>
    <t>female ogre soldiers</t>
  </si>
  <si>
    <t>male orc soldiers</t>
  </si>
  <si>
    <t>female orc soldiers</t>
  </si>
  <si>
    <t>male half-ogre soldiers</t>
  </si>
  <si>
    <t>female half-ogre soldiers</t>
  </si>
  <si>
    <t>male dragonborn soldiers</t>
  </si>
  <si>
    <t>female dragonborn soldiers</t>
  </si>
  <si>
    <t>male half-elf soldiers</t>
  </si>
  <si>
    <t>female half-elf soldiers</t>
  </si>
  <si>
    <t>male half-orc soldiers</t>
  </si>
  <si>
    <t>female half-orc soldiers</t>
  </si>
  <si>
    <t>male tiefling soldiers</t>
  </si>
  <si>
    <t>female tiefling soldiers</t>
  </si>
  <si>
    <t>male aarakocra potters</t>
  </si>
  <si>
    <t>female aarakocra potters</t>
  </si>
  <si>
    <t>male drow potters</t>
  </si>
  <si>
    <t>female drow potters</t>
  </si>
  <si>
    <t>male duegar potters</t>
  </si>
  <si>
    <t>female duegar potters</t>
  </si>
  <si>
    <t>male elf potters</t>
  </si>
  <si>
    <t>female elf potters</t>
  </si>
  <si>
    <t>male gnome potters</t>
  </si>
  <si>
    <t>female gnome potters</t>
  </si>
  <si>
    <t>male dwarf potters</t>
  </si>
  <si>
    <t>female dwarf potters</t>
  </si>
  <si>
    <t>male halfling potters</t>
  </si>
  <si>
    <t>female halfling potters</t>
  </si>
  <si>
    <t>male human potters</t>
  </si>
  <si>
    <t>female human potters</t>
  </si>
  <si>
    <t>male gnoll potters</t>
  </si>
  <si>
    <t>female gnoll potters</t>
  </si>
  <si>
    <t>male goblin potters</t>
  </si>
  <si>
    <t>female goblin potters</t>
  </si>
  <si>
    <t>male ogre potters</t>
  </si>
  <si>
    <t>female ogre potters</t>
  </si>
  <si>
    <t>male orc potters</t>
  </si>
  <si>
    <t>female orc potters</t>
  </si>
  <si>
    <t>male half-ogre potters</t>
  </si>
  <si>
    <t>female half-ogre potters</t>
  </si>
  <si>
    <t>male dragonborn potters</t>
  </si>
  <si>
    <t>female dragonborn potters</t>
  </si>
  <si>
    <t>male half-elf potters</t>
  </si>
  <si>
    <t>female half-elf potters</t>
  </si>
  <si>
    <t>male half-orc potters</t>
  </si>
  <si>
    <t>female half-orc potters</t>
  </si>
  <si>
    <t>male tiefling potters</t>
  </si>
  <si>
    <t>female tiefling potters</t>
  </si>
  <si>
    <t>male aarakocra weavers</t>
  </si>
  <si>
    <t>female aarakocra weavers</t>
  </si>
  <si>
    <t>male drow weavers</t>
  </si>
  <si>
    <t>female drow weavers</t>
  </si>
  <si>
    <t>male duegar weavers</t>
  </si>
  <si>
    <t>female duegar weavers</t>
  </si>
  <si>
    <t>male elf weavers</t>
  </si>
  <si>
    <t>female elf weavers</t>
  </si>
  <si>
    <t>male gnome weavers</t>
  </si>
  <si>
    <t>female gnome weavers</t>
  </si>
  <si>
    <t>male dwarf weavers</t>
  </si>
  <si>
    <t>female dwarf weavers</t>
  </si>
  <si>
    <t>male halfling weavers</t>
  </si>
  <si>
    <t>female halfling weavers</t>
  </si>
  <si>
    <t>male human weavers</t>
  </si>
  <si>
    <t>female human weavers</t>
  </si>
  <si>
    <t>male gnoll weavers</t>
  </si>
  <si>
    <t>female gnoll weavers</t>
  </si>
  <si>
    <t>male goblin weavers</t>
  </si>
  <si>
    <t>female goblin weavers</t>
  </si>
  <si>
    <t>male ogre weavers</t>
  </si>
  <si>
    <t>female ogre weavers</t>
  </si>
  <si>
    <t>male orc weavers</t>
  </si>
  <si>
    <t>female orc weavers</t>
  </si>
  <si>
    <t>male half-ogre weavers</t>
  </si>
  <si>
    <t>female half-ogre weavers</t>
  </si>
  <si>
    <t>male dragonborn weavers</t>
  </si>
  <si>
    <t>female dragonborn weavers</t>
  </si>
  <si>
    <t>male half-elf weavers</t>
  </si>
  <si>
    <t>female half-elf weavers</t>
  </si>
  <si>
    <t>male half-orc weavers</t>
  </si>
  <si>
    <t>female half-orc weavers</t>
  </si>
  <si>
    <t>male tiefling weavers</t>
  </si>
  <si>
    <t>female tiefling weavers</t>
  </si>
  <si>
    <t>male aarakocra alchemists</t>
  </si>
  <si>
    <t>female aarakocra alchemists</t>
  </si>
  <si>
    <t>male drow alchemists</t>
  </si>
  <si>
    <t>female drow alchemists</t>
  </si>
  <si>
    <t>male duegar alchemists</t>
  </si>
  <si>
    <t>female duegar alchemists</t>
  </si>
  <si>
    <t>male elf alchemists</t>
  </si>
  <si>
    <t>female elf alchemists</t>
  </si>
  <si>
    <t>male gnome alchemists</t>
  </si>
  <si>
    <t>female gnome alchemists</t>
  </si>
  <si>
    <t>male dwarf alchemists</t>
  </si>
  <si>
    <t>female dwarf alchemists</t>
  </si>
  <si>
    <t>male halfling alchemists</t>
  </si>
  <si>
    <t>female halfling alchemists</t>
  </si>
  <si>
    <t>male human alchemists</t>
  </si>
  <si>
    <t>female human alchemists</t>
  </si>
  <si>
    <t>male gnoll alchemists</t>
  </si>
  <si>
    <t>female gnoll alchemists</t>
  </si>
  <si>
    <t>male goblin alchemists</t>
  </si>
  <si>
    <t>female goblin alchemists</t>
  </si>
  <si>
    <t>male ogre alchemists</t>
  </si>
  <si>
    <t>female ogre alchemists</t>
  </si>
  <si>
    <t>male orc alchemists</t>
  </si>
  <si>
    <t>female orc alchemists</t>
  </si>
  <si>
    <t>male half-ogre alchemists</t>
  </si>
  <si>
    <t>female half-ogre alchemists</t>
  </si>
  <si>
    <t>male dragonborn alchemists</t>
  </si>
  <si>
    <t>female dragonborn alchemists</t>
  </si>
  <si>
    <t>male half-elf alchemists</t>
  </si>
  <si>
    <t>female half-elf alchemists</t>
  </si>
  <si>
    <t>male half-orc alchemists</t>
  </si>
  <si>
    <t>female half-orc alchemists</t>
  </si>
  <si>
    <t>male tiefling alchemists</t>
  </si>
  <si>
    <t>female tiefling alchemists</t>
  </si>
  <si>
    <t>male aarakocra bankers</t>
  </si>
  <si>
    <t>female aarakocra bankers</t>
  </si>
  <si>
    <t>male drow bankers</t>
  </si>
  <si>
    <t>female drow bankers</t>
  </si>
  <si>
    <t>male duegar bankers</t>
  </si>
  <si>
    <t>female duegar bankers</t>
  </si>
  <si>
    <t>male elf bankers</t>
  </si>
  <si>
    <t>female elf bankers</t>
  </si>
  <si>
    <t>male gnome bankers</t>
  </si>
  <si>
    <t>female gnome bankers</t>
  </si>
  <si>
    <t>male dwarf bankers</t>
  </si>
  <si>
    <t>female dwarf bankers</t>
  </si>
  <si>
    <t>male halfling bankers</t>
  </si>
  <si>
    <t>female halfling bankers</t>
  </si>
  <si>
    <t>male human bankers</t>
  </si>
  <si>
    <t>female human bankers</t>
  </si>
  <si>
    <t>male gnoll bankers</t>
  </si>
  <si>
    <t>female gnoll bankers</t>
  </si>
  <si>
    <t>male goblin bankers</t>
  </si>
  <si>
    <t>female goblin bankers</t>
  </si>
  <si>
    <t>male ogre bankers</t>
  </si>
  <si>
    <t>female ogre bankers</t>
  </si>
  <si>
    <t>male orc bankers</t>
  </si>
  <si>
    <t>female orc bankers</t>
  </si>
  <si>
    <t>male half-ogre bankers</t>
  </si>
  <si>
    <t>female half-ogre bankers</t>
  </si>
  <si>
    <t>male dragonborn bankers</t>
  </si>
  <si>
    <t>female dragonborn bankers</t>
  </si>
  <si>
    <t>male half-elf bankers</t>
  </si>
  <si>
    <t>female half-elf bankers</t>
  </si>
  <si>
    <t>male half-orc bankers</t>
  </si>
  <si>
    <t>female half-orc bankers</t>
  </si>
  <si>
    <t>male tiefling bankers</t>
  </si>
  <si>
    <t>female tiefling bankers</t>
  </si>
  <si>
    <t>male aarakocra acrobats</t>
  </si>
  <si>
    <t>female aarakocra acrobats</t>
  </si>
  <si>
    <t>male drow acrobats</t>
  </si>
  <si>
    <t>female drow acrobats</t>
  </si>
  <si>
    <t>male duegar acrobats</t>
  </si>
  <si>
    <t>female duegar acrobats</t>
  </si>
  <si>
    <t>male elf acrobats</t>
  </si>
  <si>
    <t>female elf acrobats</t>
  </si>
  <si>
    <t>male gnome acrobats</t>
  </si>
  <si>
    <t>female gnome acrobats</t>
  </si>
  <si>
    <t>male dwarf acrobats</t>
  </si>
  <si>
    <t>female dwarf acrobats</t>
  </si>
  <si>
    <t>male halfling acrobats</t>
  </si>
  <si>
    <t>female halfling acrobats</t>
  </si>
  <si>
    <t>male human acrobats</t>
  </si>
  <si>
    <t>female human acrobats</t>
  </si>
  <si>
    <t>male gnoll acrobats</t>
  </si>
  <si>
    <t>female gnoll acrobats</t>
  </si>
  <si>
    <t>male goblin acrobats</t>
  </si>
  <si>
    <t>female goblin acrobats</t>
  </si>
  <si>
    <t>male ogre acrobats</t>
  </si>
  <si>
    <t>female ogre acrobats</t>
  </si>
  <si>
    <t>male orc acrobats</t>
  </si>
  <si>
    <t>female orc acrobats</t>
  </si>
  <si>
    <t>male half-ogre acrobats</t>
  </si>
  <si>
    <t>female half-ogre acrobats</t>
  </si>
  <si>
    <t>male dragonborn acrobats</t>
  </si>
  <si>
    <t>female dragonborn acrobats</t>
  </si>
  <si>
    <t>male half-elf acrobats</t>
  </si>
  <si>
    <t>female half-elf acrobats</t>
  </si>
  <si>
    <t>male half-orc acrobats</t>
  </si>
  <si>
    <t>female half-orc acrobats</t>
  </si>
  <si>
    <t>male tiefling acrobats</t>
  </si>
  <si>
    <t>female tiefling acrobats</t>
  </si>
  <si>
    <t>male aarakocra beggers</t>
  </si>
  <si>
    <t>female aarakocra beggers</t>
  </si>
  <si>
    <t>male drow beggers</t>
  </si>
  <si>
    <t>female drow beggers</t>
  </si>
  <si>
    <t>male duegar beggers</t>
  </si>
  <si>
    <t>female duegar beggers</t>
  </si>
  <si>
    <t>male elf beggers</t>
  </si>
  <si>
    <t>female elf beggers</t>
  </si>
  <si>
    <t>male gnome beggers</t>
  </si>
  <si>
    <t>female gnome beggers</t>
  </si>
  <si>
    <t>male dwarf beggers</t>
  </si>
  <si>
    <t>female dwarf beggers</t>
  </si>
  <si>
    <t>male halfling beggers</t>
  </si>
  <si>
    <t>female halfling beggers</t>
  </si>
  <si>
    <t>male human beggers</t>
  </si>
  <si>
    <t>female human beggers</t>
  </si>
  <si>
    <t>male gnoll beggers</t>
  </si>
  <si>
    <t>female gnoll beggers</t>
  </si>
  <si>
    <t>male goblin beggers</t>
  </si>
  <si>
    <t>female goblin beggers</t>
  </si>
  <si>
    <t>male ogre beggers</t>
  </si>
  <si>
    <t>female ogre beggers</t>
  </si>
  <si>
    <t>male orc beggers</t>
  </si>
  <si>
    <t>female orc beggers</t>
  </si>
  <si>
    <t>male half-ogre beggers</t>
  </si>
  <si>
    <t>female half-ogre beggers</t>
  </si>
  <si>
    <t>male dragonborn beggers</t>
  </si>
  <si>
    <t>female dragonborn beggers</t>
  </si>
  <si>
    <t>male half-elf beggers</t>
  </si>
  <si>
    <t>female half-elf beggers</t>
  </si>
  <si>
    <t>male half-orc beggers</t>
  </si>
  <si>
    <t>female half-orc beggers</t>
  </si>
  <si>
    <t>male tiefling beggers</t>
  </si>
  <si>
    <t>female tiefling beggers</t>
  </si>
  <si>
    <t>male aarakocra cobblers</t>
  </si>
  <si>
    <t>female aarakocra cobblers</t>
  </si>
  <si>
    <t>male drow cobblers</t>
  </si>
  <si>
    <t>female drow cobblers</t>
  </si>
  <si>
    <t>male duegar cobblers</t>
  </si>
  <si>
    <t>female duegar cobblers</t>
  </si>
  <si>
    <t>male elf cobblers</t>
  </si>
  <si>
    <t>female elf cobblers</t>
  </si>
  <si>
    <t>male gnome cobblers</t>
  </si>
  <si>
    <t>female gnome cobblers</t>
  </si>
  <si>
    <t>male dwarf cobblers</t>
  </si>
  <si>
    <t>female dwarf cobblers</t>
  </si>
  <si>
    <t>male halfling cobblers</t>
  </si>
  <si>
    <t>female halfling cobblers</t>
  </si>
  <si>
    <t>male human cobblers</t>
  </si>
  <si>
    <t>female human cobblers</t>
  </si>
  <si>
    <t>male gnoll cobblers</t>
  </si>
  <si>
    <t>female gnoll cobblers</t>
  </si>
  <si>
    <t>male goblin cobblers</t>
  </si>
  <si>
    <t>female goblin cobblers</t>
  </si>
  <si>
    <t>male ogre cobblers</t>
  </si>
  <si>
    <t>female ogre cobblers</t>
  </si>
  <si>
    <t>male orc cobblers</t>
  </si>
  <si>
    <t>female orc cobblers</t>
  </si>
  <si>
    <t>male half-ogre cobblers</t>
  </si>
  <si>
    <t>female half-ogre cobblers</t>
  </si>
  <si>
    <t>male dragonborn cobblers</t>
  </si>
  <si>
    <t>female dragonborn cobblers</t>
  </si>
  <si>
    <t>male half-elf cobblers</t>
  </si>
  <si>
    <t>female half-elf cobblers</t>
  </si>
  <si>
    <t>male half-orc cobblers</t>
  </si>
  <si>
    <t>female half-orc cobblers</t>
  </si>
  <si>
    <t>male tiefling cobblers</t>
  </si>
  <si>
    <t>female tiefling cobblers</t>
  </si>
  <si>
    <t>male aarakocra herbalists</t>
  </si>
  <si>
    <t>female aarakocra herbalists</t>
  </si>
  <si>
    <t>male drow herbalists</t>
  </si>
  <si>
    <t>female drow herbalists</t>
  </si>
  <si>
    <t>male duegar herbalists</t>
  </si>
  <si>
    <t>female duegar herbalists</t>
  </si>
  <si>
    <t>male elf herbalists</t>
  </si>
  <si>
    <t>female elf herbalists</t>
  </si>
  <si>
    <t>male gnome herbalists</t>
  </si>
  <si>
    <t>female gnome herbalists</t>
  </si>
  <si>
    <t>male dwarf herbalists</t>
  </si>
  <si>
    <t>female dwarf herbalists</t>
  </si>
  <si>
    <t>male halfling herbalists</t>
  </si>
  <si>
    <t>female halfling herbalists</t>
  </si>
  <si>
    <t>male human herbalists</t>
  </si>
  <si>
    <t>female human herbalists</t>
  </si>
  <si>
    <t>male gnoll herbalists</t>
  </si>
  <si>
    <t>female gnoll herbalists</t>
  </si>
  <si>
    <t>male goblin herbalists</t>
  </si>
  <si>
    <t>female goblin herbalists</t>
  </si>
  <si>
    <t>male ogre herbalists</t>
  </si>
  <si>
    <t>female ogre herbalists</t>
  </si>
  <si>
    <t>male orc herbalists</t>
  </si>
  <si>
    <t>female orc herbalists</t>
  </si>
  <si>
    <t>male half-ogre herbalists</t>
  </si>
  <si>
    <t>female half-ogre herbalists</t>
  </si>
  <si>
    <t>male dragonborn herbalists</t>
  </si>
  <si>
    <t>female dragonborn herbalists</t>
  </si>
  <si>
    <t>male half-elf herbalists</t>
  </si>
  <si>
    <t>female half-elf herbalists</t>
  </si>
  <si>
    <t>male half-orc herbalists</t>
  </si>
  <si>
    <t>female half-orc herbalists</t>
  </si>
  <si>
    <t>male tiefling herbalists</t>
  </si>
  <si>
    <t>female tiefling herbalists</t>
  </si>
  <si>
    <t>male aarakocra jesters</t>
  </si>
  <si>
    <t>female aarakocra jesters</t>
  </si>
  <si>
    <t>male drow jesters</t>
  </si>
  <si>
    <t>female drow jesters</t>
  </si>
  <si>
    <t>male duegar jesters</t>
  </si>
  <si>
    <t>female duegar jesters</t>
  </si>
  <si>
    <t>male elf jesters</t>
  </si>
  <si>
    <t>female elf jesters</t>
  </si>
  <si>
    <t>male gnome jesters</t>
  </si>
  <si>
    <t>female gnome jesters</t>
  </si>
  <si>
    <t>male dwarf jesters</t>
  </si>
  <si>
    <t>female dwarf jesters</t>
  </si>
  <si>
    <t>male halfling jesters</t>
  </si>
  <si>
    <t>female halfling jesters</t>
  </si>
  <si>
    <t>male human jesters</t>
  </si>
  <si>
    <t>female human jesters</t>
  </si>
  <si>
    <t>male gnoll jesters</t>
  </si>
  <si>
    <t>female gnoll jesters</t>
  </si>
  <si>
    <t>male goblin jesters</t>
  </si>
  <si>
    <t>female goblin jesters</t>
  </si>
  <si>
    <t>male ogre jesters</t>
  </si>
  <si>
    <t>female ogre jesters</t>
  </si>
  <si>
    <t>male orc jesters</t>
  </si>
  <si>
    <t>female orc jesters</t>
  </si>
  <si>
    <t>male half-ogre jesters</t>
  </si>
  <si>
    <t>female half-ogre jesters</t>
  </si>
  <si>
    <t>male dragonborn jesters</t>
  </si>
  <si>
    <t>female dragonborn jesters</t>
  </si>
  <si>
    <t>male half-elf jesters</t>
  </si>
  <si>
    <t>female half-elf jesters</t>
  </si>
  <si>
    <t>male half-orc jesters</t>
  </si>
  <si>
    <t>female half-orc jesters</t>
  </si>
  <si>
    <t>male tiefling jesters</t>
  </si>
  <si>
    <t>female tiefling jesters</t>
  </si>
  <si>
    <t>male aarakocra judges</t>
  </si>
  <si>
    <t>female aarakocra judges</t>
  </si>
  <si>
    <t>male drow judges</t>
  </si>
  <si>
    <t>female drow judges</t>
  </si>
  <si>
    <t>male duegar judges</t>
  </si>
  <si>
    <t>female duegar judges</t>
  </si>
  <si>
    <t>male elf judges</t>
  </si>
  <si>
    <t>female elf judges</t>
  </si>
  <si>
    <t>male gnome judges</t>
  </si>
  <si>
    <t>female gnome judges</t>
  </si>
  <si>
    <t>male dwarf judges</t>
  </si>
  <si>
    <t>female dwarf judges</t>
  </si>
  <si>
    <t>male halfling judges</t>
  </si>
  <si>
    <t>female halfling judges</t>
  </si>
  <si>
    <t>male human judges</t>
  </si>
  <si>
    <t>female human judges</t>
  </si>
  <si>
    <t>male gnoll judges</t>
  </si>
  <si>
    <t>female gnoll judges</t>
  </si>
  <si>
    <t>male goblin judges</t>
  </si>
  <si>
    <t>female goblin judges</t>
  </si>
  <si>
    <t>male ogre judges</t>
  </si>
  <si>
    <t>female ogre judges</t>
  </si>
  <si>
    <t>male orc judges</t>
  </si>
  <si>
    <t>female orc judges</t>
  </si>
  <si>
    <t>male half-ogre judges</t>
  </si>
  <si>
    <t>female half-ogre judges</t>
  </si>
  <si>
    <t>male dragonborn judges</t>
  </si>
  <si>
    <t>female dragonborn judges</t>
  </si>
  <si>
    <t>male half-elf judges</t>
  </si>
  <si>
    <t>female half-elf judges</t>
  </si>
  <si>
    <t>male half-orc judges</t>
  </si>
  <si>
    <t>female half-orc judges</t>
  </si>
  <si>
    <t>male tiefling judges</t>
  </si>
  <si>
    <t>female tiefling judges</t>
  </si>
  <si>
    <t>male aarakocra laborers</t>
  </si>
  <si>
    <t>female aarakocra laborers</t>
  </si>
  <si>
    <t>male drow laborers</t>
  </si>
  <si>
    <t>female drow laborers</t>
  </si>
  <si>
    <t>male duegar laborers</t>
  </si>
  <si>
    <t>female duegar laborers</t>
  </si>
  <si>
    <t>male elf laborers</t>
  </si>
  <si>
    <t>female elf laborers</t>
  </si>
  <si>
    <t>male gnome laborers</t>
  </si>
  <si>
    <t>female gnome laborers</t>
  </si>
  <si>
    <t>male dwarf laborers</t>
  </si>
  <si>
    <t>female dwarf laborers</t>
  </si>
  <si>
    <t>male halfling laborers</t>
  </si>
  <si>
    <t>female halfling laborers</t>
  </si>
  <si>
    <t>male human laborers</t>
  </si>
  <si>
    <t>female human laborers</t>
  </si>
  <si>
    <t>male gnoll laborers</t>
  </si>
  <si>
    <t>female gnoll laborers</t>
  </si>
  <si>
    <t>male goblin laborers</t>
  </si>
  <si>
    <t>female goblin laborers</t>
  </si>
  <si>
    <t>male ogre laborers</t>
  </si>
  <si>
    <t>female ogre laborers</t>
  </si>
  <si>
    <t>male orc laborers</t>
  </si>
  <si>
    <t>female orc laborers</t>
  </si>
  <si>
    <t>male half-ogre laborers</t>
  </si>
  <si>
    <t>female half-ogre laborers</t>
  </si>
  <si>
    <t>male dragonborn laborers</t>
  </si>
  <si>
    <t>female dragonborn laborers</t>
  </si>
  <si>
    <t>male half-elf laborers</t>
  </si>
  <si>
    <t>female half-elf laborers</t>
  </si>
  <si>
    <t>male half-orc laborers</t>
  </si>
  <si>
    <t>female half-orc laborers</t>
  </si>
  <si>
    <t>male tiefling laborers</t>
  </si>
  <si>
    <t>female tiefling laborers</t>
  </si>
  <si>
    <t>male aarakocra nannies</t>
  </si>
  <si>
    <t>female aarakocra nannies</t>
  </si>
  <si>
    <t>male drow nannies</t>
  </si>
  <si>
    <t>female drow nannies</t>
  </si>
  <si>
    <t>male duegar nannies</t>
  </si>
  <si>
    <t>female duegar nannies</t>
  </si>
  <si>
    <t>male elf nannies</t>
  </si>
  <si>
    <t>female elf nannies</t>
  </si>
  <si>
    <t>male gnome nannies</t>
  </si>
  <si>
    <t>female gnome nannies</t>
  </si>
  <si>
    <t>male dwarf nannies</t>
  </si>
  <si>
    <t>female dwarf nannies</t>
  </si>
  <si>
    <t>male halfling nannies</t>
  </si>
  <si>
    <t>female halfling nannies</t>
  </si>
  <si>
    <t>male human nannies</t>
  </si>
  <si>
    <t>female human nannies</t>
  </si>
  <si>
    <t>male gnoll nannies</t>
  </si>
  <si>
    <t>female gnoll nannies</t>
  </si>
  <si>
    <t>male goblin nannies</t>
  </si>
  <si>
    <t>female goblin nannies</t>
  </si>
  <si>
    <t>male ogre nannies</t>
  </si>
  <si>
    <t>female ogre nannies</t>
  </si>
  <si>
    <t>male orc nannies</t>
  </si>
  <si>
    <t>female orc nannies</t>
  </si>
  <si>
    <t>male half-ogre nannies</t>
  </si>
  <si>
    <t>female half-ogre nannies</t>
  </si>
  <si>
    <t>male dragonborn nannies</t>
  </si>
  <si>
    <t>female dragonborn nannies</t>
  </si>
  <si>
    <t>male half-elf nannies</t>
  </si>
  <si>
    <t>female half-elf nannies</t>
  </si>
  <si>
    <t>male half-orc nannies</t>
  </si>
  <si>
    <t>female half-orc nannies</t>
  </si>
  <si>
    <t>male tiefling nannies</t>
  </si>
  <si>
    <t>female tiefling nannies</t>
  </si>
  <si>
    <t>male aarakocra peddlers</t>
  </si>
  <si>
    <t>female aarakocra peddlers</t>
  </si>
  <si>
    <t>male drow peddlers</t>
  </si>
  <si>
    <t>female drow peddlers</t>
  </si>
  <si>
    <t>male duegar peddlers</t>
  </si>
  <si>
    <t>female duegar peddlers</t>
  </si>
  <si>
    <t>male elf peddlers</t>
  </si>
  <si>
    <t>female elf peddlers</t>
  </si>
  <si>
    <t>male gnome peddlers</t>
  </si>
  <si>
    <t>female gnome peddlers</t>
  </si>
  <si>
    <t>male dwarf peddlers</t>
  </si>
  <si>
    <t>female dwarf peddlers</t>
  </si>
  <si>
    <t>male halfling peddlers</t>
  </si>
  <si>
    <t>female halfling peddlers</t>
  </si>
  <si>
    <t>male human peddlers</t>
  </si>
  <si>
    <t>female human peddlers</t>
  </si>
  <si>
    <t>male gnoll peddlers</t>
  </si>
  <si>
    <t>female gnoll peddlers</t>
  </si>
  <si>
    <t>male goblin peddlers</t>
  </si>
  <si>
    <t>female goblin peddlers</t>
  </si>
  <si>
    <t>male ogre peddlers</t>
  </si>
  <si>
    <t>female ogre peddlers</t>
  </si>
  <si>
    <t>male orc peddlers</t>
  </si>
  <si>
    <t>female orc peddlers</t>
  </si>
  <si>
    <t>male half-ogre peddlers</t>
  </si>
  <si>
    <t>female half-ogre peddlers</t>
  </si>
  <si>
    <t>male dragonborn peddlers</t>
  </si>
  <si>
    <t>female dragonborn peddlers</t>
  </si>
  <si>
    <t>male half-elf peddlers</t>
  </si>
  <si>
    <t>female half-elf peddlers</t>
  </si>
  <si>
    <t>male half-orc peddlers</t>
  </si>
  <si>
    <t>female half-orc peddlers</t>
  </si>
  <si>
    <t>male tiefling peddlers</t>
  </si>
  <si>
    <t>female tiefling peddlers</t>
  </si>
  <si>
    <t>male aarakocra rat catchers</t>
  </si>
  <si>
    <t>female aarakocra rat catchers</t>
  </si>
  <si>
    <t>male drow rat catchers</t>
  </si>
  <si>
    <t>female drow rat catchers</t>
  </si>
  <si>
    <t>male duegar rat catchers</t>
  </si>
  <si>
    <t>female duegar rat catchers</t>
  </si>
  <si>
    <t>male elf rat catchers</t>
  </si>
  <si>
    <t>female elf rat catchers</t>
  </si>
  <si>
    <t>male gnome rat catchers</t>
  </si>
  <si>
    <t>female gnome rat catchers</t>
  </si>
  <si>
    <t>male dwarf rat catchers</t>
  </si>
  <si>
    <t>female dwarf rat catchers</t>
  </si>
  <si>
    <t>male halfling rat catchers</t>
  </si>
  <si>
    <t>female halfling rat catchers</t>
  </si>
  <si>
    <t>male human rat catchers</t>
  </si>
  <si>
    <t>female human rat catchers</t>
  </si>
  <si>
    <t>male gnoll rat catchers</t>
  </si>
  <si>
    <t>female gnoll rat catchers</t>
  </si>
  <si>
    <t>male goblin rat catchers</t>
  </si>
  <si>
    <t>female goblin rat catchers</t>
  </si>
  <si>
    <t>male ogre rat catchers</t>
  </si>
  <si>
    <t>female ogre rat catchers</t>
  </si>
  <si>
    <t>male orc rat catchers</t>
  </si>
  <si>
    <t>female orc rat catchers</t>
  </si>
  <si>
    <t>male half-ogre rat catchers</t>
  </si>
  <si>
    <t>female half-ogre rat catchers</t>
  </si>
  <si>
    <t>male dragonborn rat catchers</t>
  </si>
  <si>
    <t>female dragonborn rat catchers</t>
  </si>
  <si>
    <t>male half-elf rat catchers</t>
  </si>
  <si>
    <t>female half-elf rat catchers</t>
  </si>
  <si>
    <t>male half-orc rat catchers</t>
  </si>
  <si>
    <t>female half-orc rat catchers</t>
  </si>
  <si>
    <t>male tiefling rat catchers</t>
  </si>
  <si>
    <t>female tiefling rat catchers</t>
  </si>
  <si>
    <t>male aarakocra sages</t>
  </si>
  <si>
    <t>female aarakocra sages</t>
  </si>
  <si>
    <t>male drow sages</t>
  </si>
  <si>
    <t>female drow sages</t>
  </si>
  <si>
    <t>male duegar sages</t>
  </si>
  <si>
    <t>female duegar sages</t>
  </si>
  <si>
    <t>male elf sages</t>
  </si>
  <si>
    <t>female elf sages</t>
  </si>
  <si>
    <t>male gnome sages</t>
  </si>
  <si>
    <t>female gnome sages</t>
  </si>
  <si>
    <t>male dwarf sages</t>
  </si>
  <si>
    <t>female dwarf sages</t>
  </si>
  <si>
    <t>male halfling sages</t>
  </si>
  <si>
    <t>female halfling sages</t>
  </si>
  <si>
    <t>male human sages</t>
  </si>
  <si>
    <t>female human sages</t>
  </si>
  <si>
    <t>male gnoll sages</t>
  </si>
  <si>
    <t>female gnoll sages</t>
  </si>
  <si>
    <t>male goblin sages</t>
  </si>
  <si>
    <t>female goblin sages</t>
  </si>
  <si>
    <t>male ogre sages</t>
  </si>
  <si>
    <t>female ogre sages</t>
  </si>
  <si>
    <t>male orc sages</t>
  </si>
  <si>
    <t>female orc sages</t>
  </si>
  <si>
    <t>male half-ogre sages</t>
  </si>
  <si>
    <t>female half-ogre sages</t>
  </si>
  <si>
    <t>male dragonborn sages</t>
  </si>
  <si>
    <t>female dragonborn sages</t>
  </si>
  <si>
    <t>male half-elf sages</t>
  </si>
  <si>
    <t>female half-elf sages</t>
  </si>
  <si>
    <t>male half-orc sages</t>
  </si>
  <si>
    <t>female half-orc sages</t>
  </si>
  <si>
    <t>male tiefling sages</t>
  </si>
  <si>
    <t>female tiefling sages</t>
  </si>
  <si>
    <t>male aarakocra sailors</t>
  </si>
  <si>
    <t>female aarakocra sailors</t>
  </si>
  <si>
    <t>male drow sailors</t>
  </si>
  <si>
    <t>female drow sailors</t>
  </si>
  <si>
    <t>male duegar sailors</t>
  </si>
  <si>
    <t>female duegar sailors</t>
  </si>
  <si>
    <t>male elf sailors</t>
  </si>
  <si>
    <t>female elf sailors</t>
  </si>
  <si>
    <t>male gnome sailors</t>
  </si>
  <si>
    <t>female gnome sailors</t>
  </si>
  <si>
    <t>male dwarf sailors</t>
  </si>
  <si>
    <t>female dwarf sailors</t>
  </si>
  <si>
    <t>male halfling sailors</t>
  </si>
  <si>
    <t>female halfling sailors</t>
  </si>
  <si>
    <t>male human sailors</t>
  </si>
  <si>
    <t>female human sailors</t>
  </si>
  <si>
    <t>male gnoll sailors</t>
  </si>
  <si>
    <t>female gnoll sailors</t>
  </si>
  <si>
    <t>male goblin sailors</t>
  </si>
  <si>
    <t>female goblin sailors</t>
  </si>
  <si>
    <t>male ogre sailors</t>
  </si>
  <si>
    <t>female ogre sailors</t>
  </si>
  <si>
    <t>male orc sailors</t>
  </si>
  <si>
    <t>female orc sailors</t>
  </si>
  <si>
    <t>male half-ogre sailors</t>
  </si>
  <si>
    <t>female half-ogre sailors</t>
  </si>
  <si>
    <t>male dragonborn sailors</t>
  </si>
  <si>
    <t>female dragonborn sailors</t>
  </si>
  <si>
    <t>male half-elf sailors</t>
  </si>
  <si>
    <t>female half-elf sailors</t>
  </si>
  <si>
    <t>male half-orc sailors</t>
  </si>
  <si>
    <t>female half-orc sailors</t>
  </si>
  <si>
    <t>male tiefling sailors</t>
  </si>
  <si>
    <t>female tiefling sailors</t>
  </si>
  <si>
    <t>male aarakocra druids</t>
  </si>
  <si>
    <t>female aarakocra druids</t>
  </si>
  <si>
    <t>male drow druids</t>
  </si>
  <si>
    <t>female drow druids</t>
  </si>
  <si>
    <t>male duegar druids</t>
  </si>
  <si>
    <t>female duegar druids</t>
  </si>
  <si>
    <t>male elf druids</t>
  </si>
  <si>
    <t>female elf druids</t>
  </si>
  <si>
    <t>male gnome druids</t>
  </si>
  <si>
    <t>female gnome druids</t>
  </si>
  <si>
    <t>male dwarf druids</t>
  </si>
  <si>
    <t>female dwarf druids</t>
  </si>
  <si>
    <t>male halfling druids</t>
  </si>
  <si>
    <t>female halfling druids</t>
  </si>
  <si>
    <t>male human druids</t>
  </si>
  <si>
    <t>female human druids</t>
  </si>
  <si>
    <t>male gnoll druids</t>
  </si>
  <si>
    <t>female gnoll druids</t>
  </si>
  <si>
    <t>male goblin druids</t>
  </si>
  <si>
    <t>female goblin druids</t>
  </si>
  <si>
    <t>male ogre druids</t>
  </si>
  <si>
    <t>female ogre druids</t>
  </si>
  <si>
    <t>male orc druids</t>
  </si>
  <si>
    <t>female orc druids</t>
  </si>
  <si>
    <t>male half-ogre druids</t>
  </si>
  <si>
    <t>female half-ogre druids</t>
  </si>
  <si>
    <t>male dragonborn druids</t>
  </si>
  <si>
    <t>female dragonborn druids</t>
  </si>
  <si>
    <t>male half-elf druids</t>
  </si>
  <si>
    <t>female half-elf druids</t>
  </si>
  <si>
    <t>male half-orc druids</t>
  </si>
  <si>
    <t>female half-orc druids</t>
  </si>
  <si>
    <t>male tiefling druids</t>
  </si>
  <si>
    <t>female tiefling druids</t>
  </si>
  <si>
    <t>male aarakocra thugs</t>
  </si>
  <si>
    <t>female aarakocra thugs</t>
  </si>
  <si>
    <t>male drow thugs</t>
  </si>
  <si>
    <t>female drow thugs</t>
  </si>
  <si>
    <t>male duegar thugs</t>
  </si>
  <si>
    <t>female duegar thugs</t>
  </si>
  <si>
    <t>male elf thugs</t>
  </si>
  <si>
    <t>female elf thugs</t>
  </si>
  <si>
    <t>male gnome thugs</t>
  </si>
  <si>
    <t>female gnome thugs</t>
  </si>
  <si>
    <t>male dwarf thugs</t>
  </si>
  <si>
    <t>female dwarf thugs</t>
  </si>
  <si>
    <t>male halfling thugs</t>
  </si>
  <si>
    <t>female halfling thugs</t>
  </si>
  <si>
    <t>male human thugs</t>
  </si>
  <si>
    <t>female human thugs</t>
  </si>
  <si>
    <t>male gnoll thugs</t>
  </si>
  <si>
    <t>female gnoll thugs</t>
  </si>
  <si>
    <t>male goblin thugs</t>
  </si>
  <si>
    <t>female goblin thugs</t>
  </si>
  <si>
    <t>male ogre thugs</t>
  </si>
  <si>
    <t>female ogre thugs</t>
  </si>
  <si>
    <t>male orc thugs</t>
  </si>
  <si>
    <t>female orc thugs</t>
  </si>
  <si>
    <t>male half-ogre thugs</t>
  </si>
  <si>
    <t>female half-ogre thugs</t>
  </si>
  <si>
    <t>male dragonborn thugs</t>
  </si>
  <si>
    <t>female dragonborn thugs</t>
  </si>
  <si>
    <t>male half-elf thugs</t>
  </si>
  <si>
    <t>female half-elf thugs</t>
  </si>
  <si>
    <t>male half-orc thugs</t>
  </si>
  <si>
    <t>female half-orc thugs</t>
  </si>
  <si>
    <t>male tiefling thugs</t>
  </si>
  <si>
    <t>female tiefling thugs</t>
  </si>
  <si>
    <t>male aarakocra spies</t>
  </si>
  <si>
    <t>female aarakocra spies</t>
  </si>
  <si>
    <t>male drow spies</t>
  </si>
  <si>
    <t>female drow spies</t>
  </si>
  <si>
    <t>male duegar spies</t>
  </si>
  <si>
    <t>female duegar spies</t>
  </si>
  <si>
    <t>male elf spies</t>
  </si>
  <si>
    <t>female elf spies</t>
  </si>
  <si>
    <t>male gnome spies</t>
  </si>
  <si>
    <t>female gnome spies</t>
  </si>
  <si>
    <t>male dwarf spies</t>
  </si>
  <si>
    <t>female dwarf spies</t>
  </si>
  <si>
    <t>male halfling spies</t>
  </si>
  <si>
    <t>female halfling spies</t>
  </si>
  <si>
    <t>male human spies</t>
  </si>
  <si>
    <t>female human spies</t>
  </si>
  <si>
    <t>male gnoll spies</t>
  </si>
  <si>
    <t>female gnoll spies</t>
  </si>
  <si>
    <t>male goblin spies</t>
  </si>
  <si>
    <t>female goblin spies</t>
  </si>
  <si>
    <t>male ogre spies</t>
  </si>
  <si>
    <t>female ogre spies</t>
  </si>
  <si>
    <t>male orc spies</t>
  </si>
  <si>
    <t>female orc spies</t>
  </si>
  <si>
    <t>male half-ogre spies</t>
  </si>
  <si>
    <t>female half-ogre spies</t>
  </si>
  <si>
    <t>male dragonborn spies</t>
  </si>
  <si>
    <t>female dragonborn spies</t>
  </si>
  <si>
    <t>male half-elf spies</t>
  </si>
  <si>
    <t>female half-elf spies</t>
  </si>
  <si>
    <t>male half-orc spies</t>
  </si>
  <si>
    <t>female half-orc spies</t>
  </si>
  <si>
    <t>male tiefling spies</t>
  </si>
  <si>
    <t>female tiefling spies</t>
  </si>
  <si>
    <t>male aarakocra zombies</t>
  </si>
  <si>
    <t>female aarakocra zombies</t>
  </si>
  <si>
    <t>male drow zombies</t>
  </si>
  <si>
    <t>female drow zombies</t>
  </si>
  <si>
    <t>male duegar zombies</t>
  </si>
  <si>
    <t>female duegar zombies</t>
  </si>
  <si>
    <t>male elf zombies</t>
  </si>
  <si>
    <t>female elf zombies</t>
  </si>
  <si>
    <t>male gnome zombies</t>
  </si>
  <si>
    <t>female gnome zombies</t>
  </si>
  <si>
    <t>male dwarf zombies</t>
  </si>
  <si>
    <t>female dwarf zombies</t>
  </si>
  <si>
    <t>male halfling zombies</t>
  </si>
  <si>
    <t>female halfling zombies</t>
  </si>
  <si>
    <t>male human zombies</t>
  </si>
  <si>
    <t>female human zombies</t>
  </si>
  <si>
    <t>male gnoll zombies</t>
  </si>
  <si>
    <t>female gnoll zombies</t>
  </si>
  <si>
    <t>male goblin zombies</t>
  </si>
  <si>
    <t>female goblin zombies</t>
  </si>
  <si>
    <t>male ogre zombies</t>
  </si>
  <si>
    <t>female ogre zombies</t>
  </si>
  <si>
    <t>male orc zombies</t>
  </si>
  <si>
    <t>female orc zombies</t>
  </si>
  <si>
    <t>male half-ogre zombies</t>
  </si>
  <si>
    <t>female half-ogre zombies</t>
  </si>
  <si>
    <t>male dragonborn zombies</t>
  </si>
  <si>
    <t>female dragonborn zombies</t>
  </si>
  <si>
    <t>male half-elf zombies</t>
  </si>
  <si>
    <t>female half-elf zombies</t>
  </si>
  <si>
    <t>male half-orc zombies</t>
  </si>
  <si>
    <t>female half-orc zombies</t>
  </si>
  <si>
    <t>male tiefling zombies</t>
  </si>
  <si>
    <t>female tiefling zombies</t>
  </si>
  <si>
    <t>male aarakocra gods</t>
  </si>
  <si>
    <t>female aarakocra gods</t>
  </si>
  <si>
    <t>male drow gods</t>
  </si>
  <si>
    <t>female drow gods</t>
  </si>
  <si>
    <t>male duegar gods</t>
  </si>
  <si>
    <t>female duegar gods</t>
  </si>
  <si>
    <t>male elf gods</t>
  </si>
  <si>
    <t>female elf gods</t>
  </si>
  <si>
    <t>male gnome gods</t>
  </si>
  <si>
    <t>female gnome gods</t>
  </si>
  <si>
    <t>male dwarf gods</t>
  </si>
  <si>
    <t>female dwarf gods</t>
  </si>
  <si>
    <t>male halfling gods</t>
  </si>
  <si>
    <t>female halfling gods</t>
  </si>
  <si>
    <t>male human gods</t>
  </si>
  <si>
    <t>female human gods</t>
  </si>
  <si>
    <t>male gnoll gods</t>
  </si>
  <si>
    <t>female gnoll gods</t>
  </si>
  <si>
    <t>male goblin gods</t>
  </si>
  <si>
    <t>female goblin gods</t>
  </si>
  <si>
    <t>male ogre gods</t>
  </si>
  <si>
    <t>female ogre gods</t>
  </si>
  <si>
    <t>male orc gods</t>
  </si>
  <si>
    <t>female orc gods</t>
  </si>
  <si>
    <t>male half-ogre gods</t>
  </si>
  <si>
    <t>female half-ogre gods</t>
  </si>
  <si>
    <t>male dragonborn gods</t>
  </si>
  <si>
    <t>female dragonborn gods</t>
  </si>
  <si>
    <t>male half-elf gods</t>
  </si>
  <si>
    <t>female half-elf gods</t>
  </si>
  <si>
    <t>male half-orc gods</t>
  </si>
  <si>
    <t>female half-orc gods</t>
  </si>
  <si>
    <t>male tiefling gods</t>
  </si>
  <si>
    <t>female tiefling gods</t>
  </si>
  <si>
    <t>pegasi</t>
  </si>
  <si>
    <t>rakshasas</t>
  </si>
  <si>
    <t>remorhazes</t>
  </si>
  <si>
    <t>a vrock</t>
  </si>
  <si>
    <t xml:space="preserve">aarakocra warriors </t>
  </si>
  <si>
    <t>aarakocra healers</t>
  </si>
  <si>
    <t>aarakocra wizards</t>
  </si>
  <si>
    <t>aarakocra thieves</t>
  </si>
  <si>
    <t>aarakocra bards</t>
  </si>
  <si>
    <t>aarakocra rangers</t>
  </si>
  <si>
    <t>aarakocra paladins</t>
  </si>
  <si>
    <t>aarakocra bartenders</t>
  </si>
  <si>
    <t>aarakocra generals</t>
  </si>
  <si>
    <t>aarakocra teachers</t>
  </si>
  <si>
    <t>aarakocra leaders</t>
  </si>
  <si>
    <t>aarakocra children</t>
  </si>
  <si>
    <t>aarakocra peasants</t>
  </si>
  <si>
    <t>aarakocra merchants</t>
  </si>
  <si>
    <t>aarakocra farmers</t>
  </si>
  <si>
    <t>aarakocra scholars</t>
  </si>
  <si>
    <t>aarakocra gladiators</t>
  </si>
  <si>
    <t>aarakocra assassins</t>
  </si>
  <si>
    <t>aarakocra bandits</t>
  </si>
  <si>
    <t>aarakocra archmages</t>
  </si>
  <si>
    <t>aarakocra acolytes</t>
  </si>
  <si>
    <t>aarakocra berserkers</t>
  </si>
  <si>
    <t>aarakocra cultists</t>
  </si>
  <si>
    <t>aarakocra guards</t>
  </si>
  <si>
    <t>aarakocra knights</t>
  </si>
  <si>
    <t>aarakocra noble</t>
  </si>
  <si>
    <t>aarakocra scout</t>
  </si>
  <si>
    <t>aarakocra blacksmiths</t>
  </si>
  <si>
    <t>aarakocra bakers</t>
  </si>
  <si>
    <t>aarakocra carpenters</t>
  </si>
  <si>
    <t>aarakocra lawyers</t>
  </si>
  <si>
    <t>aarakocra brewers</t>
  </si>
  <si>
    <t>aarakocra doctors</t>
  </si>
  <si>
    <t>aarakocra barbers</t>
  </si>
  <si>
    <t>aarakocra prostitutes</t>
  </si>
  <si>
    <t>aarakocra tailors</t>
  </si>
  <si>
    <t xml:space="preserve">aarakocra masons </t>
  </si>
  <si>
    <t>aarakocra slavers</t>
  </si>
  <si>
    <t>aarakocra slaves</t>
  </si>
  <si>
    <t>aarakocra dentists</t>
  </si>
  <si>
    <t>aarakocra mercenaries</t>
  </si>
  <si>
    <t>aarakocra soldiers</t>
  </si>
  <si>
    <t>aarakocra potters</t>
  </si>
  <si>
    <t>aarakocra weavers</t>
  </si>
  <si>
    <t>aarakocra alchemists</t>
  </si>
  <si>
    <t>aarakocra bankers</t>
  </si>
  <si>
    <t>aarakocra acrobats</t>
  </si>
  <si>
    <t>aarakocra beggers</t>
  </si>
  <si>
    <t>aarakocra cobblers</t>
  </si>
  <si>
    <t>aarakocra herbalists</t>
  </si>
  <si>
    <t>aarakocra jesters</t>
  </si>
  <si>
    <t>aarakocra judges</t>
  </si>
  <si>
    <t>aarakocra laborers</t>
  </si>
  <si>
    <t>aarakocra nannies</t>
  </si>
  <si>
    <t>aarakocra peddlers</t>
  </si>
  <si>
    <t>aarakocra rat catchers</t>
  </si>
  <si>
    <t>aarakocra sages</t>
  </si>
  <si>
    <t>aarakocra sailors</t>
  </si>
  <si>
    <t>aarakocra druids</t>
  </si>
  <si>
    <t>aarakocra thugs</t>
  </si>
  <si>
    <t>aarakocra spies</t>
  </si>
  <si>
    <t>aarakocra zombies</t>
  </si>
  <si>
    <t>aarakocra gods</t>
  </si>
  <si>
    <t xml:space="preserve">drow warriors </t>
  </si>
  <si>
    <t>drow healers</t>
  </si>
  <si>
    <t>drow wizards</t>
  </si>
  <si>
    <t>drow thieves</t>
  </si>
  <si>
    <t>drow bards</t>
  </si>
  <si>
    <t>drow rangers</t>
  </si>
  <si>
    <t>drow paladins</t>
  </si>
  <si>
    <t>drow bartenders</t>
  </si>
  <si>
    <t>drow generals</t>
  </si>
  <si>
    <t>drow teachers</t>
  </si>
  <si>
    <t>drow leaders</t>
  </si>
  <si>
    <t>drow children</t>
  </si>
  <si>
    <t>drow peasants</t>
  </si>
  <si>
    <t>drow merchants</t>
  </si>
  <si>
    <t>drow farmers</t>
  </si>
  <si>
    <t>drow scholars</t>
  </si>
  <si>
    <t>drow gladiators</t>
  </si>
  <si>
    <t>drow assassins</t>
  </si>
  <si>
    <t>drow bandits</t>
  </si>
  <si>
    <t>drow archmages</t>
  </si>
  <si>
    <t>drow acolytes</t>
  </si>
  <si>
    <t>drow berserkers</t>
  </si>
  <si>
    <t>drow cultists</t>
  </si>
  <si>
    <t>drow guards</t>
  </si>
  <si>
    <t>drow knights</t>
  </si>
  <si>
    <t>drow noble</t>
  </si>
  <si>
    <t>drow scout</t>
  </si>
  <si>
    <t>drow blacksmiths</t>
  </si>
  <si>
    <t>drow bakers</t>
  </si>
  <si>
    <t>drow carpenters</t>
  </si>
  <si>
    <t>drow lawyers</t>
  </si>
  <si>
    <t>drow brewers</t>
  </si>
  <si>
    <t>drow doctors</t>
  </si>
  <si>
    <t>drow barbers</t>
  </si>
  <si>
    <t>drow prostitutes</t>
  </si>
  <si>
    <t>drow tailors</t>
  </si>
  <si>
    <t xml:space="preserve">drow masons </t>
  </si>
  <si>
    <t>drow slavers</t>
  </si>
  <si>
    <t>drow slaves</t>
  </si>
  <si>
    <t>drow dentists</t>
  </si>
  <si>
    <t>drow mercenaries</t>
  </si>
  <si>
    <t>drow soldiers</t>
  </si>
  <si>
    <t>drow potters</t>
  </si>
  <si>
    <t>drow weavers</t>
  </si>
  <si>
    <t>drow alchemists</t>
  </si>
  <si>
    <t>drow bankers</t>
  </si>
  <si>
    <t>drow acrobats</t>
  </si>
  <si>
    <t>drow beggers</t>
  </si>
  <si>
    <t>drow cobblers</t>
  </si>
  <si>
    <t>drow herbalists</t>
  </si>
  <si>
    <t>drow jesters</t>
  </si>
  <si>
    <t>drow judges</t>
  </si>
  <si>
    <t>drow laborers</t>
  </si>
  <si>
    <t>drow nannies</t>
  </si>
  <si>
    <t>drow peddlers</t>
  </si>
  <si>
    <t>drow rat catchers</t>
  </si>
  <si>
    <t>drow sages</t>
  </si>
  <si>
    <t>drow sailors</t>
  </si>
  <si>
    <t>drow druids</t>
  </si>
  <si>
    <t>drow thugs</t>
  </si>
  <si>
    <t>drow spies</t>
  </si>
  <si>
    <t>drow zombies</t>
  </si>
  <si>
    <t>drow gods</t>
  </si>
  <si>
    <t xml:space="preserve">duegar warriors </t>
  </si>
  <si>
    <t>duegar healers</t>
  </si>
  <si>
    <t>duegar wizards</t>
  </si>
  <si>
    <t>duegar thieves</t>
  </si>
  <si>
    <t>duegar bards</t>
  </si>
  <si>
    <t>duegar rangers</t>
  </si>
  <si>
    <t>duegar paladins</t>
  </si>
  <si>
    <t>duegar bartenders</t>
  </si>
  <si>
    <t>duegar generals</t>
  </si>
  <si>
    <t>duegar teachers</t>
  </si>
  <si>
    <t>duegar leaders</t>
  </si>
  <si>
    <t>duegar children</t>
  </si>
  <si>
    <t>duegar peasants</t>
  </si>
  <si>
    <t>duegar merchants</t>
  </si>
  <si>
    <t>duegar farmers</t>
  </si>
  <si>
    <t>duegar scholars</t>
  </si>
  <si>
    <t>duegar gladiators</t>
  </si>
  <si>
    <t>duegar assassins</t>
  </si>
  <si>
    <t>duegar bandits</t>
  </si>
  <si>
    <t>duegar archmages</t>
  </si>
  <si>
    <t>duegar acolytes</t>
  </si>
  <si>
    <t>duegar berserkers</t>
  </si>
  <si>
    <t>duegar cultists</t>
  </si>
  <si>
    <t>duegar guards</t>
  </si>
  <si>
    <t>duegar knights</t>
  </si>
  <si>
    <t>duegar noble</t>
  </si>
  <si>
    <t>duegar scout</t>
  </si>
  <si>
    <t>duegar blacksmiths</t>
  </si>
  <si>
    <t>duegar bakers</t>
  </si>
  <si>
    <t>duegar carpenters</t>
  </si>
  <si>
    <t>duegar lawyers</t>
  </si>
  <si>
    <t>duegar brewers</t>
  </si>
  <si>
    <t>duegar doctors</t>
  </si>
  <si>
    <t>duegar barbers</t>
  </si>
  <si>
    <t>duegar prostitutes</t>
  </si>
  <si>
    <t>duegar tailors</t>
  </si>
  <si>
    <t xml:space="preserve">duegar masons </t>
  </si>
  <si>
    <t>duegar slavers</t>
  </si>
  <si>
    <t>duegar slaves</t>
  </si>
  <si>
    <t>duegar dentists</t>
  </si>
  <si>
    <t>duegar mercenaries</t>
  </si>
  <si>
    <t>duegar soldiers</t>
  </si>
  <si>
    <t>duegar potters</t>
  </si>
  <si>
    <t>duegar weavers</t>
  </si>
  <si>
    <t>duegar alchemists</t>
  </si>
  <si>
    <t>duegar bankers</t>
  </si>
  <si>
    <t>duegar acrobats</t>
  </si>
  <si>
    <t>duegar beggers</t>
  </si>
  <si>
    <t>duegar cobblers</t>
  </si>
  <si>
    <t>duegar herbalists</t>
  </si>
  <si>
    <t>duegar jesters</t>
  </si>
  <si>
    <t>duegar judges</t>
  </si>
  <si>
    <t>duegar laborers</t>
  </si>
  <si>
    <t>duegar nannies</t>
  </si>
  <si>
    <t>duegar peddlers</t>
  </si>
  <si>
    <t>duegar rat catchers</t>
  </si>
  <si>
    <t>duegar sages</t>
  </si>
  <si>
    <t>duegar sailors</t>
  </si>
  <si>
    <t>duegar druids</t>
  </si>
  <si>
    <t>duegar thugs</t>
  </si>
  <si>
    <t>duegar spies</t>
  </si>
  <si>
    <t>duegar zombies</t>
  </si>
  <si>
    <t>duegar gods</t>
  </si>
  <si>
    <t xml:space="preserve">elf warriors </t>
  </si>
  <si>
    <t>elf healers</t>
  </si>
  <si>
    <t>elf wizards</t>
  </si>
  <si>
    <t>elf thieves</t>
  </si>
  <si>
    <t>elf bards</t>
  </si>
  <si>
    <t>elf rangers</t>
  </si>
  <si>
    <t>elf paladins</t>
  </si>
  <si>
    <t>elf bartenders</t>
  </si>
  <si>
    <t>elf generals</t>
  </si>
  <si>
    <t>elf teachers</t>
  </si>
  <si>
    <t>elf leaders</t>
  </si>
  <si>
    <t>elf children</t>
  </si>
  <si>
    <t>elf peasants</t>
  </si>
  <si>
    <t>elf merchants</t>
  </si>
  <si>
    <t>elf farmers</t>
  </si>
  <si>
    <t>elf scholars</t>
  </si>
  <si>
    <t>elf gladiators</t>
  </si>
  <si>
    <t>elf assassins</t>
  </si>
  <si>
    <t>elf bandits</t>
  </si>
  <si>
    <t>elf archmages</t>
  </si>
  <si>
    <t>elf acolytes</t>
  </si>
  <si>
    <t>elf berserkers</t>
  </si>
  <si>
    <t>elf cultists</t>
  </si>
  <si>
    <t>elf guards</t>
  </si>
  <si>
    <t>elf knights</t>
  </si>
  <si>
    <t>elf noble</t>
  </si>
  <si>
    <t>elf scout</t>
  </si>
  <si>
    <t>elf blacksmiths</t>
  </si>
  <si>
    <t>elf bakers</t>
  </si>
  <si>
    <t>elf carpenters</t>
  </si>
  <si>
    <t>elf lawyers</t>
  </si>
  <si>
    <t>elf brewers</t>
  </si>
  <si>
    <t>elf doctors</t>
  </si>
  <si>
    <t>elf barbers</t>
  </si>
  <si>
    <t>elf prostitutes</t>
  </si>
  <si>
    <t>elf tailors</t>
  </si>
  <si>
    <t xml:space="preserve">elf masons </t>
  </si>
  <si>
    <t>elf slavers</t>
  </si>
  <si>
    <t>elf slaves</t>
  </si>
  <si>
    <t>elf dentists</t>
  </si>
  <si>
    <t>elf mercenaries</t>
  </si>
  <si>
    <t>elf soldiers</t>
  </si>
  <si>
    <t>elf potters</t>
  </si>
  <si>
    <t>elf weavers</t>
  </si>
  <si>
    <t>elf alchemists</t>
  </si>
  <si>
    <t>elf bankers</t>
  </si>
  <si>
    <t>elf acrobats</t>
  </si>
  <si>
    <t>elf beggers</t>
  </si>
  <si>
    <t>elf cobblers</t>
  </si>
  <si>
    <t>elf herbalists</t>
  </si>
  <si>
    <t>elf jesters</t>
  </si>
  <si>
    <t>elf judges</t>
  </si>
  <si>
    <t>elf laborers</t>
  </si>
  <si>
    <t>elf nannies</t>
  </si>
  <si>
    <t>elf peddlers</t>
  </si>
  <si>
    <t>elf rat catchers</t>
  </si>
  <si>
    <t>elf sages</t>
  </si>
  <si>
    <t>elf sailors</t>
  </si>
  <si>
    <t>elf druids</t>
  </si>
  <si>
    <t>elf thugs</t>
  </si>
  <si>
    <t>elf spies</t>
  </si>
  <si>
    <t>elf zombies</t>
  </si>
  <si>
    <t>elf gods</t>
  </si>
  <si>
    <t xml:space="preserve">gnome warriors </t>
  </si>
  <si>
    <t>gnome healers</t>
  </si>
  <si>
    <t>gnome wizards</t>
  </si>
  <si>
    <t>gnome thieves</t>
  </si>
  <si>
    <t>gnome bards</t>
  </si>
  <si>
    <t>gnome rangers</t>
  </si>
  <si>
    <t>gnome paladins</t>
  </si>
  <si>
    <t>gnome bartenders</t>
  </si>
  <si>
    <t>gnome generals</t>
  </si>
  <si>
    <t>gnome teachers</t>
  </si>
  <si>
    <t>gnome leaders</t>
  </si>
  <si>
    <t>gnome children</t>
  </si>
  <si>
    <t>gnome peasants</t>
  </si>
  <si>
    <t>gnome merchants</t>
  </si>
  <si>
    <t>gnome farmers</t>
  </si>
  <si>
    <t>gnome scholars</t>
  </si>
  <si>
    <t>gnome gladiators</t>
  </si>
  <si>
    <t>gnome assassins</t>
  </si>
  <si>
    <t>gnome bandits</t>
  </si>
  <si>
    <t>gnome archmages</t>
  </si>
  <si>
    <t>gnome acolytes</t>
  </si>
  <si>
    <t>gnome berserkers</t>
  </si>
  <si>
    <t>gnome cultists</t>
  </si>
  <si>
    <t>gnome guards</t>
  </si>
  <si>
    <t>gnome knights</t>
  </si>
  <si>
    <t>gnome noble</t>
  </si>
  <si>
    <t>gnome scout</t>
  </si>
  <si>
    <t>gnome blacksmiths</t>
  </si>
  <si>
    <t>gnome bakers</t>
  </si>
  <si>
    <t>gnome carpenters</t>
  </si>
  <si>
    <t>gnome lawyers</t>
  </si>
  <si>
    <t>gnome brewers</t>
  </si>
  <si>
    <t>gnome doctors</t>
  </si>
  <si>
    <t>gnome barbers</t>
  </si>
  <si>
    <t>gnome prostitutes</t>
  </si>
  <si>
    <t>gnome tailors</t>
  </si>
  <si>
    <t xml:space="preserve">gnome masons </t>
  </si>
  <si>
    <t>gnome slavers</t>
  </si>
  <si>
    <t>gnome slaves</t>
  </si>
  <si>
    <t>gnome dentists</t>
  </si>
  <si>
    <t>gnome mercenaries</t>
  </si>
  <si>
    <t>gnome soldiers</t>
  </si>
  <si>
    <t>gnome potters</t>
  </si>
  <si>
    <t>gnome weavers</t>
  </si>
  <si>
    <t>gnome alchemists</t>
  </si>
  <si>
    <t>gnome bankers</t>
  </si>
  <si>
    <t>gnome acrobats</t>
  </si>
  <si>
    <t>gnome beggers</t>
  </si>
  <si>
    <t>gnome cobblers</t>
  </si>
  <si>
    <t>gnome herbalists</t>
  </si>
  <si>
    <t>gnome jesters</t>
  </si>
  <si>
    <t>gnome judges</t>
  </si>
  <si>
    <t>gnome laborers</t>
  </si>
  <si>
    <t>gnome nannies</t>
  </si>
  <si>
    <t>gnome peddlers</t>
  </si>
  <si>
    <t>gnome rat catchers</t>
  </si>
  <si>
    <t>gnome sages</t>
  </si>
  <si>
    <t>gnome sailors</t>
  </si>
  <si>
    <t>gnome druids</t>
  </si>
  <si>
    <t>gnome thugs</t>
  </si>
  <si>
    <t>gnome spies</t>
  </si>
  <si>
    <t>gnome zombies</t>
  </si>
  <si>
    <t>gnome gods</t>
  </si>
  <si>
    <t xml:space="preserve">dwarf warriors </t>
  </si>
  <si>
    <t>dwarf healers</t>
  </si>
  <si>
    <t>dwarf wizards</t>
  </si>
  <si>
    <t>dwarf thieves</t>
  </si>
  <si>
    <t>dwarf bards</t>
  </si>
  <si>
    <t>dwarf rangers</t>
  </si>
  <si>
    <t>dwarf paladins</t>
  </si>
  <si>
    <t>dwarf bartenders</t>
  </si>
  <si>
    <t>dwarf generals</t>
  </si>
  <si>
    <t>dwarf teachers</t>
  </si>
  <si>
    <t>dwarf leaders</t>
  </si>
  <si>
    <t>dwarf children</t>
  </si>
  <si>
    <t>dwarf peasants</t>
  </si>
  <si>
    <t>dwarf merchants</t>
  </si>
  <si>
    <t>dwarf farmers</t>
  </si>
  <si>
    <t>dwarf scholars</t>
  </si>
  <si>
    <t>dwarf gladiators</t>
  </si>
  <si>
    <t>dwarf assassins</t>
  </si>
  <si>
    <t>dwarf bandits</t>
  </si>
  <si>
    <t>dwarf archmages</t>
  </si>
  <si>
    <t>dwarf acolytes</t>
  </si>
  <si>
    <t>dwarf berserkers</t>
  </si>
  <si>
    <t>dwarf cultists</t>
  </si>
  <si>
    <t>dwarf guards</t>
  </si>
  <si>
    <t>dwarf knights</t>
  </si>
  <si>
    <t>dwarf noble</t>
  </si>
  <si>
    <t>dwarf scout</t>
  </si>
  <si>
    <t>dwarf blacksmiths</t>
  </si>
  <si>
    <t>dwarf bakers</t>
  </si>
  <si>
    <t>dwarf carpenters</t>
  </si>
  <si>
    <t>dwarf lawyers</t>
  </si>
  <si>
    <t>dwarf brewers</t>
  </si>
  <si>
    <t>dwarf doctors</t>
  </si>
  <si>
    <t>dwarf barbers</t>
  </si>
  <si>
    <t>dwarf prostitutes</t>
  </si>
  <si>
    <t>dwarf tailors</t>
  </si>
  <si>
    <t xml:space="preserve">dwarf masons </t>
  </si>
  <si>
    <t>dwarf slavers</t>
  </si>
  <si>
    <t>dwarf slaves</t>
  </si>
  <si>
    <t>dwarf dentists</t>
  </si>
  <si>
    <t>dwarf mercenaries</t>
  </si>
  <si>
    <t>dwarf soldiers</t>
  </si>
  <si>
    <t>dwarf potters</t>
  </si>
  <si>
    <t>dwarf weavers</t>
  </si>
  <si>
    <t>dwarf alchemists</t>
  </si>
  <si>
    <t>dwarf bankers</t>
  </si>
  <si>
    <t>dwarf acrobats</t>
  </si>
  <si>
    <t>dwarf beggers</t>
  </si>
  <si>
    <t>dwarf cobblers</t>
  </si>
  <si>
    <t>dwarf herbalists</t>
  </si>
  <si>
    <t>dwarf jesters</t>
  </si>
  <si>
    <t>dwarf judges</t>
  </si>
  <si>
    <t>dwarf laborers</t>
  </si>
  <si>
    <t>dwarf nannies</t>
  </si>
  <si>
    <t>dwarf peddlers</t>
  </si>
  <si>
    <t>dwarf rat catchers</t>
  </si>
  <si>
    <t>dwarf sages</t>
  </si>
  <si>
    <t>dwarf sailors</t>
  </si>
  <si>
    <t>dwarf druids</t>
  </si>
  <si>
    <t>dwarf thugs</t>
  </si>
  <si>
    <t>dwarf spies</t>
  </si>
  <si>
    <t>dwarf zombies</t>
  </si>
  <si>
    <t>dwarf gods</t>
  </si>
  <si>
    <t xml:space="preserve">halfling warriors </t>
  </si>
  <si>
    <t>halfling healers</t>
  </si>
  <si>
    <t>halfling wizards</t>
  </si>
  <si>
    <t>halfling thieves</t>
  </si>
  <si>
    <t>halfling bards</t>
  </si>
  <si>
    <t>halfling rangers</t>
  </si>
  <si>
    <t>halfling paladins</t>
  </si>
  <si>
    <t>halfling bartenders</t>
  </si>
  <si>
    <t>halfling generals</t>
  </si>
  <si>
    <t>halfling teachers</t>
  </si>
  <si>
    <t>halfling leaders</t>
  </si>
  <si>
    <t>halfling children</t>
  </si>
  <si>
    <t>halfling peasants</t>
  </si>
  <si>
    <t>halfling merchants</t>
  </si>
  <si>
    <t>halfling farmers</t>
  </si>
  <si>
    <t>halfling scholars</t>
  </si>
  <si>
    <t>halfling gladiators</t>
  </si>
  <si>
    <t>halfling assassins</t>
  </si>
  <si>
    <t>halfling bandits</t>
  </si>
  <si>
    <t>halfling archmages</t>
  </si>
  <si>
    <t>halfling acolytes</t>
  </si>
  <si>
    <t>halfling berserkers</t>
  </si>
  <si>
    <t>halfling cultists</t>
  </si>
  <si>
    <t>halfling guards</t>
  </si>
  <si>
    <t>halfling knights</t>
  </si>
  <si>
    <t>halfling noble</t>
  </si>
  <si>
    <t>halfling scout</t>
  </si>
  <si>
    <t>halfling blacksmiths</t>
  </si>
  <si>
    <t>halfling bakers</t>
  </si>
  <si>
    <t>halfling carpenters</t>
  </si>
  <si>
    <t>halfling lawyers</t>
  </si>
  <si>
    <t>halfling brewers</t>
  </si>
  <si>
    <t>halfling doctors</t>
  </si>
  <si>
    <t>halfling barbers</t>
  </si>
  <si>
    <t>halfling prostitutes</t>
  </si>
  <si>
    <t>halfling tailors</t>
  </si>
  <si>
    <t xml:space="preserve">halfling masons </t>
  </si>
  <si>
    <t>halfling slavers</t>
  </si>
  <si>
    <t>halfling slaves</t>
  </si>
  <si>
    <t>halfling dentists</t>
  </si>
  <si>
    <t>halfling mercenaries</t>
  </si>
  <si>
    <t>halfling soldiers</t>
  </si>
  <si>
    <t>halfling potters</t>
  </si>
  <si>
    <t>halfling weavers</t>
  </si>
  <si>
    <t>halfling alchemists</t>
  </si>
  <si>
    <t>halfling bankers</t>
  </si>
  <si>
    <t>halfling acrobats</t>
  </si>
  <si>
    <t>halfling beggers</t>
  </si>
  <si>
    <t>halfling cobblers</t>
  </si>
  <si>
    <t>halfling herbalists</t>
  </si>
  <si>
    <t>halfling jesters</t>
  </si>
  <si>
    <t>halfling judges</t>
  </si>
  <si>
    <t>halfling laborers</t>
  </si>
  <si>
    <t>halfling nannies</t>
  </si>
  <si>
    <t>halfling peddlers</t>
  </si>
  <si>
    <t>halfling rat catchers</t>
  </si>
  <si>
    <t>halfling sages</t>
  </si>
  <si>
    <t>halfling sailors</t>
  </si>
  <si>
    <t>halfling druids</t>
  </si>
  <si>
    <t>halfling thugs</t>
  </si>
  <si>
    <t>halfling spies</t>
  </si>
  <si>
    <t>halfling zombies</t>
  </si>
  <si>
    <t>halfling gods</t>
  </si>
  <si>
    <t xml:space="preserve">human warriors </t>
  </si>
  <si>
    <t>human healers</t>
  </si>
  <si>
    <t>human wizards</t>
  </si>
  <si>
    <t>human thieves</t>
  </si>
  <si>
    <t>human bards</t>
  </si>
  <si>
    <t>human rangers</t>
  </si>
  <si>
    <t>human paladins</t>
  </si>
  <si>
    <t>human bartenders</t>
  </si>
  <si>
    <t>human generals</t>
  </si>
  <si>
    <t>human teachers</t>
  </si>
  <si>
    <t>human leaders</t>
  </si>
  <si>
    <t>human children</t>
  </si>
  <si>
    <t>human peasants</t>
  </si>
  <si>
    <t>human merchants</t>
  </si>
  <si>
    <t>human farmers</t>
  </si>
  <si>
    <t>human scholars</t>
  </si>
  <si>
    <t>human gladiators</t>
  </si>
  <si>
    <t>human assassins</t>
  </si>
  <si>
    <t>human bandits</t>
  </si>
  <si>
    <t>human archmages</t>
  </si>
  <si>
    <t>human acolytes</t>
  </si>
  <si>
    <t>human berserkers</t>
  </si>
  <si>
    <t>human cultists</t>
  </si>
  <si>
    <t>human guards</t>
  </si>
  <si>
    <t>human knights</t>
  </si>
  <si>
    <t>human noble</t>
  </si>
  <si>
    <t>human scout</t>
  </si>
  <si>
    <t>human blacksmiths</t>
  </si>
  <si>
    <t>human bakers</t>
  </si>
  <si>
    <t>human carpenters</t>
  </si>
  <si>
    <t>human lawyers</t>
  </si>
  <si>
    <t>human brewers</t>
  </si>
  <si>
    <t>human doctors</t>
  </si>
  <si>
    <t>human barbers</t>
  </si>
  <si>
    <t>human prostitutes</t>
  </si>
  <si>
    <t>human tailors</t>
  </si>
  <si>
    <t xml:space="preserve">human masons </t>
  </si>
  <si>
    <t>human slavers</t>
  </si>
  <si>
    <t>human slaves</t>
  </si>
  <si>
    <t>human dentists</t>
  </si>
  <si>
    <t>human mercenaries</t>
  </si>
  <si>
    <t>human soldiers</t>
  </si>
  <si>
    <t>human potters</t>
  </si>
  <si>
    <t>human weavers</t>
  </si>
  <si>
    <t>human alchemists</t>
  </si>
  <si>
    <t>human bankers</t>
  </si>
  <si>
    <t>human acrobats</t>
  </si>
  <si>
    <t>human beggers</t>
  </si>
  <si>
    <t>human cobblers</t>
  </si>
  <si>
    <t>human herbalists</t>
  </si>
  <si>
    <t>human jesters</t>
  </si>
  <si>
    <t>human judges</t>
  </si>
  <si>
    <t>human laborers</t>
  </si>
  <si>
    <t>human nannies</t>
  </si>
  <si>
    <t>human peddlers</t>
  </si>
  <si>
    <t>human rat catchers</t>
  </si>
  <si>
    <t>human sages</t>
  </si>
  <si>
    <t>human sailors</t>
  </si>
  <si>
    <t>human druids</t>
  </si>
  <si>
    <t>human thugs</t>
  </si>
  <si>
    <t>human spies</t>
  </si>
  <si>
    <t>human zombies</t>
  </si>
  <si>
    <t>human gods</t>
  </si>
  <si>
    <t xml:space="preserve">gnoll warriors </t>
  </si>
  <si>
    <t>gnoll healers</t>
  </si>
  <si>
    <t>gnoll wizards</t>
  </si>
  <si>
    <t>gnoll thieves</t>
  </si>
  <si>
    <t>gnoll bards</t>
  </si>
  <si>
    <t>gnoll rangers</t>
  </si>
  <si>
    <t>gnoll paladins</t>
  </si>
  <si>
    <t>gnoll bartenders</t>
  </si>
  <si>
    <t>gnoll generals</t>
  </si>
  <si>
    <t>gnoll teachers</t>
  </si>
  <si>
    <t>gnoll leaders</t>
  </si>
  <si>
    <t>gnoll children</t>
  </si>
  <si>
    <t>gnoll peasants</t>
  </si>
  <si>
    <t>gnoll merchants</t>
  </si>
  <si>
    <t>gnoll farmers</t>
  </si>
  <si>
    <t>gnoll scholars</t>
  </si>
  <si>
    <t>gnoll gladiators</t>
  </si>
  <si>
    <t>gnoll assassins</t>
  </si>
  <si>
    <t>gnoll bandits</t>
  </si>
  <si>
    <t>gnoll archmages</t>
  </si>
  <si>
    <t>gnoll acolytes</t>
  </si>
  <si>
    <t>gnoll berserkers</t>
  </si>
  <si>
    <t>gnoll cultists</t>
  </si>
  <si>
    <t>gnoll guards</t>
  </si>
  <si>
    <t>gnoll knights</t>
  </si>
  <si>
    <t>gnoll noble</t>
  </si>
  <si>
    <t>gnoll scout</t>
  </si>
  <si>
    <t>gnoll blacksmiths</t>
  </si>
  <si>
    <t>gnoll bakers</t>
  </si>
  <si>
    <t>gnoll carpenters</t>
  </si>
  <si>
    <t>gnoll lawyers</t>
  </si>
  <si>
    <t>gnoll brewers</t>
  </si>
  <si>
    <t>gnoll doctors</t>
  </si>
  <si>
    <t>gnoll barbers</t>
  </si>
  <si>
    <t>gnoll prostitutes</t>
  </si>
  <si>
    <t>gnoll tailors</t>
  </si>
  <si>
    <t xml:space="preserve">gnoll masons </t>
  </si>
  <si>
    <t>gnoll slavers</t>
  </si>
  <si>
    <t>gnoll slaves</t>
  </si>
  <si>
    <t>gnoll dentists</t>
  </si>
  <si>
    <t>gnoll mercenaries</t>
  </si>
  <si>
    <t>gnoll soldiers</t>
  </si>
  <si>
    <t>gnoll potters</t>
  </si>
  <si>
    <t>gnoll weavers</t>
  </si>
  <si>
    <t>gnoll alchemists</t>
  </si>
  <si>
    <t>gnoll bankers</t>
  </si>
  <si>
    <t>gnoll acrobats</t>
  </si>
  <si>
    <t>gnoll beggers</t>
  </si>
  <si>
    <t>gnoll cobblers</t>
  </si>
  <si>
    <t>gnoll herbalists</t>
  </si>
  <si>
    <t>gnoll jesters</t>
  </si>
  <si>
    <t>gnoll judges</t>
  </si>
  <si>
    <t>gnoll laborers</t>
  </si>
  <si>
    <t>gnoll nannies</t>
  </si>
  <si>
    <t>gnoll peddlers</t>
  </si>
  <si>
    <t>gnoll rat catchers</t>
  </si>
  <si>
    <t>gnoll sages</t>
  </si>
  <si>
    <t>gnoll sailors</t>
  </si>
  <si>
    <t>gnoll druids</t>
  </si>
  <si>
    <t>gnoll thugs</t>
  </si>
  <si>
    <t>gnoll spies</t>
  </si>
  <si>
    <t>gnoll zombies</t>
  </si>
  <si>
    <t>gnoll gods</t>
  </si>
  <si>
    <t xml:space="preserve">goblin warriors </t>
  </si>
  <si>
    <t>goblin healers</t>
  </si>
  <si>
    <t>goblin wizards</t>
  </si>
  <si>
    <t>goblin thieves</t>
  </si>
  <si>
    <t>goblin bards</t>
  </si>
  <si>
    <t>goblin rangers</t>
  </si>
  <si>
    <t>goblin paladins</t>
  </si>
  <si>
    <t>goblin bartenders</t>
  </si>
  <si>
    <t>goblin generals</t>
  </si>
  <si>
    <t>goblin teachers</t>
  </si>
  <si>
    <t>goblin leaders</t>
  </si>
  <si>
    <t>goblin children</t>
  </si>
  <si>
    <t>goblin peasants</t>
  </si>
  <si>
    <t>goblin merchants</t>
  </si>
  <si>
    <t>goblin farmers</t>
  </si>
  <si>
    <t>goblin scholars</t>
  </si>
  <si>
    <t>goblin gladiators</t>
  </si>
  <si>
    <t>goblin assassins</t>
  </si>
  <si>
    <t>goblin bandits</t>
  </si>
  <si>
    <t>goblin archmages</t>
  </si>
  <si>
    <t>goblin acolytes</t>
  </si>
  <si>
    <t>goblin berserkers</t>
  </si>
  <si>
    <t>goblin cultists</t>
  </si>
  <si>
    <t>goblin guards</t>
  </si>
  <si>
    <t>goblin knights</t>
  </si>
  <si>
    <t>goblin noble</t>
  </si>
  <si>
    <t>goblin scout</t>
  </si>
  <si>
    <t>goblin blacksmiths</t>
  </si>
  <si>
    <t>goblin bakers</t>
  </si>
  <si>
    <t>goblin carpenters</t>
  </si>
  <si>
    <t>goblin lawyers</t>
  </si>
  <si>
    <t>goblin brewers</t>
  </si>
  <si>
    <t>goblin doctors</t>
  </si>
  <si>
    <t>goblin barbers</t>
  </si>
  <si>
    <t>goblin prostitutes</t>
  </si>
  <si>
    <t>goblin tailors</t>
  </si>
  <si>
    <t xml:space="preserve">goblin masons </t>
  </si>
  <si>
    <t>goblin slavers</t>
  </si>
  <si>
    <t>goblin slaves</t>
  </si>
  <si>
    <t>goblin dentists</t>
  </si>
  <si>
    <t>goblin mercenaries</t>
  </si>
  <si>
    <t>goblin soldiers</t>
  </si>
  <si>
    <t>goblin potters</t>
  </si>
  <si>
    <t>goblin weavers</t>
  </si>
  <si>
    <t>goblin alchemists</t>
  </si>
  <si>
    <t>goblin bankers</t>
  </si>
  <si>
    <t>goblin acrobats</t>
  </si>
  <si>
    <t>goblin beggers</t>
  </si>
  <si>
    <t>goblin cobblers</t>
  </si>
  <si>
    <t>goblin herbalists</t>
  </si>
  <si>
    <t>goblin jesters</t>
  </si>
  <si>
    <t>goblin judges</t>
  </si>
  <si>
    <t>goblin laborers</t>
  </si>
  <si>
    <t>goblin nannies</t>
  </si>
  <si>
    <t>goblin peddlers</t>
  </si>
  <si>
    <t>goblin rat catchers</t>
  </si>
  <si>
    <t>goblin sages</t>
  </si>
  <si>
    <t>goblin sailors</t>
  </si>
  <si>
    <t>goblin druids</t>
  </si>
  <si>
    <t>goblin thugs</t>
  </si>
  <si>
    <t>goblin spies</t>
  </si>
  <si>
    <t>goblin zombies</t>
  </si>
  <si>
    <t>goblin gods</t>
  </si>
  <si>
    <t xml:space="preserve">ogre warriors </t>
  </si>
  <si>
    <t>ogre healers</t>
  </si>
  <si>
    <t>ogre wizards</t>
  </si>
  <si>
    <t>ogre thieves</t>
  </si>
  <si>
    <t>ogre bards</t>
  </si>
  <si>
    <t>ogre rangers</t>
  </si>
  <si>
    <t>ogre paladins</t>
  </si>
  <si>
    <t>ogre bartenders</t>
  </si>
  <si>
    <t>ogre generals</t>
  </si>
  <si>
    <t>ogre teachers</t>
  </si>
  <si>
    <t>ogre leaders</t>
  </si>
  <si>
    <t>ogre children</t>
  </si>
  <si>
    <t>ogre peasants</t>
  </si>
  <si>
    <t>ogre merchants</t>
  </si>
  <si>
    <t>ogre farmers</t>
  </si>
  <si>
    <t>ogre scholars</t>
  </si>
  <si>
    <t>ogre gladiators</t>
  </si>
  <si>
    <t>ogre assassins</t>
  </si>
  <si>
    <t>ogre bandits</t>
  </si>
  <si>
    <t>ogre archmages</t>
  </si>
  <si>
    <t>ogre acolytes</t>
  </si>
  <si>
    <t>ogre berserkers</t>
  </si>
  <si>
    <t>ogre cultists</t>
  </si>
  <si>
    <t>ogre guards</t>
  </si>
  <si>
    <t>ogre knights</t>
  </si>
  <si>
    <t>ogre noble</t>
  </si>
  <si>
    <t>ogre scout</t>
  </si>
  <si>
    <t>ogre blacksmiths</t>
  </si>
  <si>
    <t>ogre bakers</t>
  </si>
  <si>
    <t>ogre carpenters</t>
  </si>
  <si>
    <t>ogre lawyers</t>
  </si>
  <si>
    <t>ogre brewers</t>
  </si>
  <si>
    <t>ogre doctors</t>
  </si>
  <si>
    <t>ogre barbers</t>
  </si>
  <si>
    <t>ogre prostitutes</t>
  </si>
  <si>
    <t>ogre tailors</t>
  </si>
  <si>
    <t xml:space="preserve">ogre masons </t>
  </si>
  <si>
    <t>ogre slavers</t>
  </si>
  <si>
    <t>ogre slaves</t>
  </si>
  <si>
    <t>ogre dentists</t>
  </si>
  <si>
    <t>ogre mercenaries</t>
  </si>
  <si>
    <t>ogre soldiers</t>
  </si>
  <si>
    <t>ogre potters</t>
  </si>
  <si>
    <t>ogre weavers</t>
  </si>
  <si>
    <t>ogre alchemists</t>
  </si>
  <si>
    <t>ogre bankers</t>
  </si>
  <si>
    <t>ogre acrobats</t>
  </si>
  <si>
    <t>ogre beggers</t>
  </si>
  <si>
    <t>ogre cobblers</t>
  </si>
  <si>
    <t>ogre herbalists</t>
  </si>
  <si>
    <t>ogre jesters</t>
  </si>
  <si>
    <t>ogre judges</t>
  </si>
  <si>
    <t>ogre laborers</t>
  </si>
  <si>
    <t>ogre nannies</t>
  </si>
  <si>
    <t>ogre peddlers</t>
  </si>
  <si>
    <t>ogre rat catchers</t>
  </si>
  <si>
    <t>ogre sages</t>
  </si>
  <si>
    <t>ogre sailors</t>
  </si>
  <si>
    <t>ogre druids</t>
  </si>
  <si>
    <t>ogre thugs</t>
  </si>
  <si>
    <t>ogre spies</t>
  </si>
  <si>
    <t>ogre zombies</t>
  </si>
  <si>
    <t>ogre gods</t>
  </si>
  <si>
    <t xml:space="preserve">orc warriors </t>
  </si>
  <si>
    <t>orc healers</t>
  </si>
  <si>
    <t>orc wizards</t>
  </si>
  <si>
    <t>orc thieves</t>
  </si>
  <si>
    <t>orc bards</t>
  </si>
  <si>
    <t>orc rangers</t>
  </si>
  <si>
    <t>orc paladins</t>
  </si>
  <si>
    <t>orc bartenders</t>
  </si>
  <si>
    <t>orc generals</t>
  </si>
  <si>
    <t>orc teachers</t>
  </si>
  <si>
    <t>orc leaders</t>
  </si>
  <si>
    <t>orc children</t>
  </si>
  <si>
    <t>orc peasants</t>
  </si>
  <si>
    <t>orc merchants</t>
  </si>
  <si>
    <t>orc farmers</t>
  </si>
  <si>
    <t>orc scholars</t>
  </si>
  <si>
    <t>orc gladiators</t>
  </si>
  <si>
    <t>orc assassins</t>
  </si>
  <si>
    <t>orc bandits</t>
  </si>
  <si>
    <t>orc archmages</t>
  </si>
  <si>
    <t>orc acolytes</t>
  </si>
  <si>
    <t>orc berserkers</t>
  </si>
  <si>
    <t>orc cultists</t>
  </si>
  <si>
    <t>orc guards</t>
  </si>
  <si>
    <t>orc knights</t>
  </si>
  <si>
    <t>orc noble</t>
  </si>
  <si>
    <t>orc scout</t>
  </si>
  <si>
    <t>orc blacksmiths</t>
  </si>
  <si>
    <t>orc bakers</t>
  </si>
  <si>
    <t>orc carpenters</t>
  </si>
  <si>
    <t>orc lawyers</t>
  </si>
  <si>
    <t>orc brewers</t>
  </si>
  <si>
    <t>orc doctors</t>
  </si>
  <si>
    <t>orc barbers</t>
  </si>
  <si>
    <t>orc prostitutes</t>
  </si>
  <si>
    <t>orc tailors</t>
  </si>
  <si>
    <t xml:space="preserve">orc masons </t>
  </si>
  <si>
    <t>orc slavers</t>
  </si>
  <si>
    <t>orc slaves</t>
  </si>
  <si>
    <t>orc dentists</t>
  </si>
  <si>
    <t>orc mercenaries</t>
  </si>
  <si>
    <t>orc soldiers</t>
  </si>
  <si>
    <t>orc potters</t>
  </si>
  <si>
    <t>orc weavers</t>
  </si>
  <si>
    <t>orc alchemists</t>
  </si>
  <si>
    <t>orc bankers</t>
  </si>
  <si>
    <t>orc acrobats</t>
  </si>
  <si>
    <t>orc beggers</t>
  </si>
  <si>
    <t>orc cobblers</t>
  </si>
  <si>
    <t>orc herbalists</t>
  </si>
  <si>
    <t>orc jesters</t>
  </si>
  <si>
    <t>orc judges</t>
  </si>
  <si>
    <t>orc laborers</t>
  </si>
  <si>
    <t>orc nannies</t>
  </si>
  <si>
    <t>orc peddlers</t>
  </si>
  <si>
    <t>orc rat catchers</t>
  </si>
  <si>
    <t>orc sages</t>
  </si>
  <si>
    <t>orc sailors</t>
  </si>
  <si>
    <t>orc druids</t>
  </si>
  <si>
    <t>orc thugs</t>
  </si>
  <si>
    <t>orc spies</t>
  </si>
  <si>
    <t>orc zombies</t>
  </si>
  <si>
    <t>orc gods</t>
  </si>
  <si>
    <t xml:space="preserve">half-ogre warriors </t>
  </si>
  <si>
    <t>half-ogre healers</t>
  </si>
  <si>
    <t>half-ogre wizards</t>
  </si>
  <si>
    <t>half-ogre thieves</t>
  </si>
  <si>
    <t>half-ogre bards</t>
  </si>
  <si>
    <t>half-ogre rangers</t>
  </si>
  <si>
    <t>half-ogre paladins</t>
  </si>
  <si>
    <t>half-ogre bartenders</t>
  </si>
  <si>
    <t>half-ogre generals</t>
  </si>
  <si>
    <t>half-ogre teachers</t>
  </si>
  <si>
    <t>half-ogre leaders</t>
  </si>
  <si>
    <t>half-ogre children</t>
  </si>
  <si>
    <t>half-ogre peasants</t>
  </si>
  <si>
    <t>half-ogre merchants</t>
  </si>
  <si>
    <t>half-ogre farmers</t>
  </si>
  <si>
    <t>half-ogre scholars</t>
  </si>
  <si>
    <t>half-ogre gladiators</t>
  </si>
  <si>
    <t>half-ogre assassins</t>
  </si>
  <si>
    <t>half-ogre bandits</t>
  </si>
  <si>
    <t>half-ogre archmages</t>
  </si>
  <si>
    <t>half-ogre acolytes</t>
  </si>
  <si>
    <t>half-ogre berserkers</t>
  </si>
  <si>
    <t>half-ogre cultists</t>
  </si>
  <si>
    <t>half-ogre guards</t>
  </si>
  <si>
    <t>half-ogre knights</t>
  </si>
  <si>
    <t>half-ogre noble</t>
  </si>
  <si>
    <t>half-ogre scout</t>
  </si>
  <si>
    <t>half-ogre blacksmiths</t>
  </si>
  <si>
    <t>half-ogre bakers</t>
  </si>
  <si>
    <t>half-ogre carpenters</t>
  </si>
  <si>
    <t>half-ogre lawyers</t>
  </si>
  <si>
    <t>half-ogre brewers</t>
  </si>
  <si>
    <t>half-ogre doctors</t>
  </si>
  <si>
    <t>half-ogre barbers</t>
  </si>
  <si>
    <t>half-ogre prostitutes</t>
  </si>
  <si>
    <t>half-ogre tailors</t>
  </si>
  <si>
    <t xml:space="preserve">half-ogre masons </t>
  </si>
  <si>
    <t>half-ogre slavers</t>
  </si>
  <si>
    <t>half-ogre slaves</t>
  </si>
  <si>
    <t>half-ogre dentists</t>
  </si>
  <si>
    <t>half-ogre mercenaries</t>
  </si>
  <si>
    <t>half-ogre soldiers</t>
  </si>
  <si>
    <t>half-ogre potters</t>
  </si>
  <si>
    <t>half-ogre weavers</t>
  </si>
  <si>
    <t>half-ogre alchemists</t>
  </si>
  <si>
    <t>half-ogre bankers</t>
  </si>
  <si>
    <t>half-ogre acrobats</t>
  </si>
  <si>
    <t>half-ogre beggers</t>
  </si>
  <si>
    <t>half-ogre cobblers</t>
  </si>
  <si>
    <t>half-ogre herbalists</t>
  </si>
  <si>
    <t>half-ogre jesters</t>
  </si>
  <si>
    <t>half-ogre judges</t>
  </si>
  <si>
    <t>half-ogre laborers</t>
  </si>
  <si>
    <t>half-ogre nannies</t>
  </si>
  <si>
    <t>half-ogre peddlers</t>
  </si>
  <si>
    <t>half-ogre rat catchers</t>
  </si>
  <si>
    <t>half-ogre sages</t>
  </si>
  <si>
    <t>half-ogre sailors</t>
  </si>
  <si>
    <t>half-ogre druids</t>
  </si>
  <si>
    <t>half-ogre thugs</t>
  </si>
  <si>
    <t>half-ogre spies</t>
  </si>
  <si>
    <t>half-ogre zombies</t>
  </si>
  <si>
    <t>half-ogre gods</t>
  </si>
  <si>
    <t xml:space="preserve">dragonborn warriors </t>
  </si>
  <si>
    <t>dragonborn healers</t>
  </si>
  <si>
    <t>dragonborn wizards</t>
  </si>
  <si>
    <t>dragonborn thieves</t>
  </si>
  <si>
    <t>dragonborn bards</t>
  </si>
  <si>
    <t>dragonborn rangers</t>
  </si>
  <si>
    <t>dragonborn paladins</t>
  </si>
  <si>
    <t>dragonborn bartenders</t>
  </si>
  <si>
    <t>dragonborn generals</t>
  </si>
  <si>
    <t>dragonborn teachers</t>
  </si>
  <si>
    <t>dragonborn leaders</t>
  </si>
  <si>
    <t>dragonborn children</t>
  </si>
  <si>
    <t>dragonborn peasants</t>
  </si>
  <si>
    <t>dragonborn merchants</t>
  </si>
  <si>
    <t>dragonborn farmers</t>
  </si>
  <si>
    <t>dragonborn scholars</t>
  </si>
  <si>
    <t>dragonborn gladiators</t>
  </si>
  <si>
    <t>dragonborn assassins</t>
  </si>
  <si>
    <t>dragonborn bandits</t>
  </si>
  <si>
    <t>dragonborn archmages</t>
  </si>
  <si>
    <t>dragonborn acolytes</t>
  </si>
  <si>
    <t>dragonborn berserkers</t>
  </si>
  <si>
    <t>dragonborn cultists</t>
  </si>
  <si>
    <t>dragonborn guards</t>
  </si>
  <si>
    <t>dragonborn knights</t>
  </si>
  <si>
    <t>dragonborn noble</t>
  </si>
  <si>
    <t>dragonborn scout</t>
  </si>
  <si>
    <t>dragonborn blacksmiths</t>
  </si>
  <si>
    <t>dragonborn bakers</t>
  </si>
  <si>
    <t>dragonborn carpenters</t>
  </si>
  <si>
    <t>dragonborn lawyers</t>
  </si>
  <si>
    <t>dragonborn brewers</t>
  </si>
  <si>
    <t>dragonborn doctors</t>
  </si>
  <si>
    <t>dragonborn barbers</t>
  </si>
  <si>
    <t>dragonborn prostitutes</t>
  </si>
  <si>
    <t>dragonborn tailors</t>
  </si>
  <si>
    <t xml:space="preserve">dragonborn masons </t>
  </si>
  <si>
    <t>dragonborn slavers</t>
  </si>
  <si>
    <t>dragonborn slaves</t>
  </si>
  <si>
    <t>dragonborn dentists</t>
  </si>
  <si>
    <t>dragonborn mercenaries</t>
  </si>
  <si>
    <t>dragonborn soldiers</t>
  </si>
  <si>
    <t>dragonborn potters</t>
  </si>
  <si>
    <t>dragonborn weavers</t>
  </si>
  <si>
    <t>dragonborn alchemists</t>
  </si>
  <si>
    <t>dragonborn bankers</t>
  </si>
  <si>
    <t>dragonborn acrobats</t>
  </si>
  <si>
    <t>dragonborn beggers</t>
  </si>
  <si>
    <t>dragonborn cobblers</t>
  </si>
  <si>
    <t>dragonborn herbalists</t>
  </si>
  <si>
    <t>dragonborn jesters</t>
  </si>
  <si>
    <t>dragonborn judges</t>
  </si>
  <si>
    <t>dragonborn laborers</t>
  </si>
  <si>
    <t>dragonborn nannies</t>
  </si>
  <si>
    <t>dragonborn peddlers</t>
  </si>
  <si>
    <t>dragonborn rat catchers</t>
  </si>
  <si>
    <t>dragonborn sages</t>
  </si>
  <si>
    <t>dragonborn sailors</t>
  </si>
  <si>
    <t>dragonborn druids</t>
  </si>
  <si>
    <t>dragonborn thugs</t>
  </si>
  <si>
    <t>dragonborn spies</t>
  </si>
  <si>
    <t>dragonborn zombies</t>
  </si>
  <si>
    <t>dragonborn gods</t>
  </si>
  <si>
    <t xml:space="preserve">half-elf warriors </t>
  </si>
  <si>
    <t>half-elf healers</t>
  </si>
  <si>
    <t>half-elf wizards</t>
  </si>
  <si>
    <t>half-elf thieves</t>
  </si>
  <si>
    <t>half-elf bards</t>
  </si>
  <si>
    <t>half-elf rangers</t>
  </si>
  <si>
    <t>half-elf paladins</t>
  </si>
  <si>
    <t>half-elf bartenders</t>
  </si>
  <si>
    <t>half-elf generals</t>
  </si>
  <si>
    <t>half-elf teachers</t>
  </si>
  <si>
    <t>half-elf leaders</t>
  </si>
  <si>
    <t>half-elf children</t>
  </si>
  <si>
    <t>half-elf peasants</t>
  </si>
  <si>
    <t>half-elf merchants</t>
  </si>
  <si>
    <t>half-elf farmers</t>
  </si>
  <si>
    <t>half-elf scholars</t>
  </si>
  <si>
    <t>half-elf gladiators</t>
  </si>
  <si>
    <t>half-elf assassins</t>
  </si>
  <si>
    <t>half-elf bandits</t>
  </si>
  <si>
    <t>half-elf archmages</t>
  </si>
  <si>
    <t>half-elf acolytes</t>
  </si>
  <si>
    <t>half-elf berserkers</t>
  </si>
  <si>
    <t>half-elf cultists</t>
  </si>
  <si>
    <t>half-elf guards</t>
  </si>
  <si>
    <t>half-elf knights</t>
  </si>
  <si>
    <t>half-elf noble</t>
  </si>
  <si>
    <t>half-elf scout</t>
  </si>
  <si>
    <t>half-elf blacksmiths</t>
  </si>
  <si>
    <t>half-elf bakers</t>
  </si>
  <si>
    <t>half-elf carpenters</t>
  </si>
  <si>
    <t>half-elf lawyers</t>
  </si>
  <si>
    <t>half-elf brewers</t>
  </si>
  <si>
    <t>half-elf doctors</t>
  </si>
  <si>
    <t>half-elf barbers</t>
  </si>
  <si>
    <t>half-elf prostitutes</t>
  </si>
  <si>
    <t>half-elf tailors</t>
  </si>
  <si>
    <t xml:space="preserve">half-elf masons </t>
  </si>
  <si>
    <t>half-elf slavers</t>
  </si>
  <si>
    <t>half-elf slaves</t>
  </si>
  <si>
    <t>half-elf dentists</t>
  </si>
  <si>
    <t>half-elf mercenaries</t>
  </si>
  <si>
    <t>half-elf soldiers</t>
  </si>
  <si>
    <t>half-elf potters</t>
  </si>
  <si>
    <t>half-elf weavers</t>
  </si>
  <si>
    <t>half-elf alchemists</t>
  </si>
  <si>
    <t>half-elf bankers</t>
  </si>
  <si>
    <t>half-elf acrobats</t>
  </si>
  <si>
    <t>half-elf beggers</t>
  </si>
  <si>
    <t>half-elf cobblers</t>
  </si>
  <si>
    <t>half-elf herbalists</t>
  </si>
  <si>
    <t>half-elf jesters</t>
  </si>
  <si>
    <t>half-elf judges</t>
  </si>
  <si>
    <t>half-elf laborers</t>
  </si>
  <si>
    <t>half-elf nannies</t>
  </si>
  <si>
    <t>half-elf peddlers</t>
  </si>
  <si>
    <t>half-elf rat catchers</t>
  </si>
  <si>
    <t>half-elf sages</t>
  </si>
  <si>
    <t>half-elf sailors</t>
  </si>
  <si>
    <t>half-elf druids</t>
  </si>
  <si>
    <t>half-elf thugs</t>
  </si>
  <si>
    <t>half-elf spies</t>
  </si>
  <si>
    <t>half-elf zombies</t>
  </si>
  <si>
    <t>half-elf gods</t>
  </si>
  <si>
    <t xml:space="preserve">half-orc warriors </t>
  </si>
  <si>
    <t>half-orc healers</t>
  </si>
  <si>
    <t>half-orc wizards</t>
  </si>
  <si>
    <t>half-orc thieves</t>
  </si>
  <si>
    <t>half-orc bards</t>
  </si>
  <si>
    <t>half-orc rangers</t>
  </si>
  <si>
    <t>half-orc paladins</t>
  </si>
  <si>
    <t>half-orc bartenders</t>
  </si>
  <si>
    <t>half-orc generals</t>
  </si>
  <si>
    <t>half-orc teachers</t>
  </si>
  <si>
    <t>half-orc leaders</t>
  </si>
  <si>
    <t>half-orc children</t>
  </si>
  <si>
    <t>half-orc peasants</t>
  </si>
  <si>
    <t>half-orc merchants</t>
  </si>
  <si>
    <t>half-orc farmers</t>
  </si>
  <si>
    <t>half-orc scholars</t>
  </si>
  <si>
    <t>half-orc gladiators</t>
  </si>
  <si>
    <t>half-orc assassins</t>
  </si>
  <si>
    <t>half-orc bandits</t>
  </si>
  <si>
    <t>half-orc archmages</t>
  </si>
  <si>
    <t>half-orc acolytes</t>
  </si>
  <si>
    <t>half-orc berserkers</t>
  </si>
  <si>
    <t>half-orc cultists</t>
  </si>
  <si>
    <t>half-orc guards</t>
  </si>
  <si>
    <t>half-orc knights</t>
  </si>
  <si>
    <t>half-orc noble</t>
  </si>
  <si>
    <t>half-orc scout</t>
  </si>
  <si>
    <t>half-orc blacksmiths</t>
  </si>
  <si>
    <t>half-orc bakers</t>
  </si>
  <si>
    <t>half-orc carpenters</t>
  </si>
  <si>
    <t>half-orc lawyers</t>
  </si>
  <si>
    <t>half-orc brewers</t>
  </si>
  <si>
    <t>half-orc doctors</t>
  </si>
  <si>
    <t>half-orc barbers</t>
  </si>
  <si>
    <t>half-orc prostitutes</t>
  </si>
  <si>
    <t>half-orc tailors</t>
  </si>
  <si>
    <t xml:space="preserve">half-orc masons </t>
  </si>
  <si>
    <t>half-orc slavers</t>
  </si>
  <si>
    <t>half-orc slaves</t>
  </si>
  <si>
    <t>half-orc dentists</t>
  </si>
  <si>
    <t>half-orc mercenaries</t>
  </si>
  <si>
    <t>half-orc soldiers</t>
  </si>
  <si>
    <t>half-orc potters</t>
  </si>
  <si>
    <t>half-orc weavers</t>
  </si>
  <si>
    <t>half-orc alchemists</t>
  </si>
  <si>
    <t>half-orc bankers</t>
  </si>
  <si>
    <t>half-orc acrobats</t>
  </si>
  <si>
    <t>half-orc beggers</t>
  </si>
  <si>
    <t>half-orc cobblers</t>
  </si>
  <si>
    <t>half-orc herbalists</t>
  </si>
  <si>
    <t>half-orc jesters</t>
  </si>
  <si>
    <t>half-orc judges</t>
  </si>
  <si>
    <t>half-orc laborers</t>
  </si>
  <si>
    <t>half-orc nannies</t>
  </si>
  <si>
    <t>half-orc peddlers</t>
  </si>
  <si>
    <t>half-orc rat catchers</t>
  </si>
  <si>
    <t>half-orc sages</t>
  </si>
  <si>
    <t>half-orc sailors</t>
  </si>
  <si>
    <t>half-orc druids</t>
  </si>
  <si>
    <t>half-orc thugs</t>
  </si>
  <si>
    <t>half-orc spies</t>
  </si>
  <si>
    <t>half-orc zombies</t>
  </si>
  <si>
    <t>half-orc gods</t>
  </si>
  <si>
    <t xml:space="preserve">tiefling warriors </t>
  </si>
  <si>
    <t>tiefling healers</t>
  </si>
  <si>
    <t>tiefling wizards</t>
  </si>
  <si>
    <t>tiefling thieves</t>
  </si>
  <si>
    <t>tiefling bards</t>
  </si>
  <si>
    <t>tiefling rangers</t>
  </si>
  <si>
    <t>tiefling paladins</t>
  </si>
  <si>
    <t>tiefling bartenders</t>
  </si>
  <si>
    <t>tiefling generals</t>
  </si>
  <si>
    <t>tiefling teachers</t>
  </si>
  <si>
    <t>tiefling leaders</t>
  </si>
  <si>
    <t>tiefling children</t>
  </si>
  <si>
    <t>tiefling peasants</t>
  </si>
  <si>
    <t>tiefling merchants</t>
  </si>
  <si>
    <t>tiefling farmers</t>
  </si>
  <si>
    <t>tiefling scholars</t>
  </si>
  <si>
    <t>tiefling gladiators</t>
  </si>
  <si>
    <t>tiefling assassins</t>
  </si>
  <si>
    <t>tiefling bandits</t>
  </si>
  <si>
    <t>tiefling archmages</t>
  </si>
  <si>
    <t>tiefling acolytes</t>
  </si>
  <si>
    <t>tiefling berserkers</t>
  </si>
  <si>
    <t>tiefling cultists</t>
  </si>
  <si>
    <t>tiefling guards</t>
  </si>
  <si>
    <t>tiefling knights</t>
  </si>
  <si>
    <t>tiefling noble</t>
  </si>
  <si>
    <t>tiefling scout</t>
  </si>
  <si>
    <t>tiefling blacksmiths</t>
  </si>
  <si>
    <t>tiefling bakers</t>
  </si>
  <si>
    <t>tiefling carpenters</t>
  </si>
  <si>
    <t>tiefling lawyers</t>
  </si>
  <si>
    <t>tiefling brewers</t>
  </si>
  <si>
    <t>tiefling doctors</t>
  </si>
  <si>
    <t>tiefling barbers</t>
  </si>
  <si>
    <t>tiefling prostitutes</t>
  </si>
  <si>
    <t>tiefling tailors</t>
  </si>
  <si>
    <t xml:space="preserve">tiefling masons </t>
  </si>
  <si>
    <t>tiefling slavers</t>
  </si>
  <si>
    <t>tiefling slaves</t>
  </si>
  <si>
    <t>tiefling dentists</t>
  </si>
  <si>
    <t>tiefling mercenaries</t>
  </si>
  <si>
    <t>tiefling soldiers</t>
  </si>
  <si>
    <t>tiefling potters</t>
  </si>
  <si>
    <t>tiefling weavers</t>
  </si>
  <si>
    <t>tiefling alchemists</t>
  </si>
  <si>
    <t>tiefling bankers</t>
  </si>
  <si>
    <t>tiefling acrobats</t>
  </si>
  <si>
    <t>tiefling beggers</t>
  </si>
  <si>
    <t>tiefling cobblers</t>
  </si>
  <si>
    <t>tiefling herbalists</t>
  </si>
  <si>
    <t>tiefling jesters</t>
  </si>
  <si>
    <t>tiefling judges</t>
  </si>
  <si>
    <t>tiefling laborers</t>
  </si>
  <si>
    <t>tiefling nannies</t>
  </si>
  <si>
    <t>tiefling peddlers</t>
  </si>
  <si>
    <t>tiefling rat catchers</t>
  </si>
  <si>
    <t>tiefling sages</t>
  </si>
  <si>
    <t>tiefling sailors</t>
  </si>
  <si>
    <t>tiefling druids</t>
  </si>
  <si>
    <t>tiefling thugs</t>
  </si>
  <si>
    <t>tiefling spies</t>
  </si>
  <si>
    <t>tiefling zombies</t>
  </si>
  <si>
    <t>tiefling gods</t>
  </si>
  <si>
    <t>dancing for</t>
  </si>
  <si>
    <t>hunting with</t>
  </si>
  <si>
    <t xml:space="preserve">hunting  </t>
  </si>
  <si>
    <t>playing music to</t>
  </si>
  <si>
    <t>feasting on</t>
  </si>
  <si>
    <t>shaking hands with</t>
  </si>
  <si>
    <t>stabbing</t>
  </si>
  <si>
    <t>breaking bread with</t>
  </si>
  <si>
    <t xml:space="preserve">feasting with </t>
  </si>
  <si>
    <t>reading to</t>
  </si>
  <si>
    <t>praying with</t>
  </si>
  <si>
    <t>praying to</t>
  </si>
  <si>
    <t>praying for</t>
  </si>
  <si>
    <t>running from</t>
  </si>
  <si>
    <t>running towards</t>
  </si>
  <si>
    <t>electrocuting</t>
  </si>
  <si>
    <t>setting fire to</t>
  </si>
  <si>
    <t>poisoning</t>
  </si>
  <si>
    <t>chasing</t>
  </si>
  <si>
    <t>freezing</t>
  </si>
  <si>
    <t>a warrior</t>
  </si>
  <si>
    <t>a healer</t>
  </si>
  <si>
    <t>a wizard</t>
  </si>
  <si>
    <t>a thief</t>
  </si>
  <si>
    <t>a bard</t>
  </si>
  <si>
    <t>a ranger</t>
  </si>
  <si>
    <t>a paladin</t>
  </si>
  <si>
    <t>a bartender</t>
  </si>
  <si>
    <t>a general</t>
  </si>
  <si>
    <t>a teacher</t>
  </si>
  <si>
    <t>a leader</t>
  </si>
  <si>
    <t>a child</t>
  </si>
  <si>
    <t>a peasant</t>
  </si>
  <si>
    <t>a merchant</t>
  </si>
  <si>
    <t>a farmer</t>
  </si>
  <si>
    <t>a scholar</t>
  </si>
  <si>
    <t>a gladiator</t>
  </si>
  <si>
    <t>an assassin</t>
  </si>
  <si>
    <t>a bandit</t>
  </si>
  <si>
    <t>an archmage</t>
  </si>
  <si>
    <t>an acolyte</t>
  </si>
  <si>
    <t>a berserker</t>
  </si>
  <si>
    <t>a cultist</t>
  </si>
  <si>
    <t>a guard</t>
  </si>
  <si>
    <t>a knight</t>
  </si>
  <si>
    <t>a noble</t>
  </si>
  <si>
    <t>a scout</t>
  </si>
  <si>
    <t>a blacksmith</t>
  </si>
  <si>
    <t>a baker</t>
  </si>
  <si>
    <t>a carpenter</t>
  </si>
  <si>
    <t>a lawyer</t>
  </si>
  <si>
    <t>a brewer</t>
  </si>
  <si>
    <t>a doctor</t>
  </si>
  <si>
    <t>a barber</t>
  </si>
  <si>
    <t>a prostitute</t>
  </si>
  <si>
    <t>a tailor</t>
  </si>
  <si>
    <t>a mason</t>
  </si>
  <si>
    <t>a slaver</t>
  </si>
  <si>
    <t>a slave</t>
  </si>
  <si>
    <t>adentist</t>
  </si>
  <si>
    <t>a mercenary</t>
  </si>
  <si>
    <t>a soldier</t>
  </si>
  <si>
    <t>a potter</t>
  </si>
  <si>
    <t>a weaver</t>
  </si>
  <si>
    <t>an alchemist</t>
  </si>
  <si>
    <t>a banker</t>
  </si>
  <si>
    <t>an acrobat</t>
  </si>
  <si>
    <t>a begger</t>
  </si>
  <si>
    <t>a cobbler</t>
  </si>
  <si>
    <t>a herbalist</t>
  </si>
  <si>
    <t>a god</t>
  </si>
  <si>
    <t>a zombie</t>
  </si>
  <si>
    <t>a spy</t>
  </si>
  <si>
    <t>a thug</t>
  </si>
  <si>
    <t>a druid</t>
  </si>
  <si>
    <t>a sailor</t>
  </si>
  <si>
    <t>a sage</t>
  </si>
  <si>
    <t>a rat catcher</t>
  </si>
  <si>
    <t>a peddler</t>
  </si>
  <si>
    <t>a nanny</t>
  </si>
  <si>
    <t>a laborer</t>
  </si>
  <si>
    <t>a judge</t>
  </si>
  <si>
    <t>a jester</t>
  </si>
  <si>
    <t>selling swords to</t>
  </si>
  <si>
    <t>selling shields to</t>
  </si>
  <si>
    <t>selling food to</t>
  </si>
  <si>
    <t>stealing from</t>
  </si>
  <si>
    <t>stealing food from</t>
  </si>
  <si>
    <t>throwing stones at</t>
  </si>
  <si>
    <t>baking with</t>
  </si>
  <si>
    <t xml:space="preserve">yelling at </t>
  </si>
  <si>
    <t>stealing food for</t>
  </si>
  <si>
    <t>cowering from</t>
  </si>
  <si>
    <t xml:space="preserve">towering over </t>
  </si>
  <si>
    <t>giving food to</t>
  </si>
  <si>
    <t>looting the corpses of</t>
  </si>
  <si>
    <t>dancing on the corpses of</t>
  </si>
  <si>
    <t>pointing at</t>
  </si>
  <si>
    <t>shooting arrows at</t>
  </si>
  <si>
    <t>being attacked by</t>
  </si>
  <si>
    <t>lording over</t>
  </si>
  <si>
    <t>sacrificing</t>
  </si>
  <si>
    <t>choking</t>
  </si>
  <si>
    <t>punching</t>
  </si>
  <si>
    <t>giving sacrifice to</t>
  </si>
  <si>
    <t>hugging</t>
  </si>
  <si>
    <t>kissing the feet of</t>
  </si>
  <si>
    <t xml:space="preserve">kissing  </t>
  </si>
  <si>
    <t>singing to</t>
  </si>
  <si>
    <t>teaching</t>
  </si>
  <si>
    <t>guiding</t>
  </si>
  <si>
    <t>following</t>
  </si>
  <si>
    <t>casting spells at</t>
  </si>
  <si>
    <t>mooning</t>
  </si>
  <si>
    <t>building a house for</t>
  </si>
  <si>
    <t>burning the houses of</t>
  </si>
  <si>
    <t>holding a trial for</t>
  </si>
  <si>
    <t>transforming into</t>
  </si>
  <si>
    <t>skinning</t>
  </si>
  <si>
    <t>laughing at</t>
  </si>
  <si>
    <t>laughing with</t>
  </si>
  <si>
    <t>collapsing at the feet of</t>
  </si>
  <si>
    <t>pretending to be</t>
  </si>
  <si>
    <t>shackling</t>
  </si>
  <si>
    <t>being blinded by</t>
  </si>
  <si>
    <t>being deafened by</t>
  </si>
  <si>
    <t>healing</t>
  </si>
  <si>
    <t>having relations with</t>
  </si>
  <si>
    <t xml:space="preserve">studying  </t>
  </si>
  <si>
    <t>spying on</t>
  </si>
  <si>
    <t>being torn apart by</t>
  </si>
  <si>
    <t>drinking ale with</t>
  </si>
  <si>
    <t>enslaving</t>
  </si>
  <si>
    <t>talking to</t>
  </si>
  <si>
    <t>taunting</t>
  </si>
  <si>
    <t>hiding from</t>
  </si>
  <si>
    <t>searching for</t>
  </si>
  <si>
    <t xml:space="preserve">burying </t>
  </si>
  <si>
    <t>being embarrassed by</t>
  </si>
  <si>
    <t>telling a joke to</t>
  </si>
  <si>
    <t>making improper hand gestures at</t>
  </si>
  <si>
    <t>giving clothes to</t>
  </si>
  <si>
    <t>smiling at</t>
  </si>
  <si>
    <t>frowning at</t>
  </si>
  <si>
    <t>getting drunk with</t>
  </si>
  <si>
    <t>grieving over the corpses of</t>
  </si>
  <si>
    <t>exiling</t>
  </si>
  <si>
    <t>welcoming</t>
  </si>
  <si>
    <t>hanging</t>
  </si>
  <si>
    <t>executing</t>
  </si>
  <si>
    <t>an albatross</t>
  </si>
  <si>
    <t>lizardfolk</t>
  </si>
  <si>
    <t>an uncovered text</t>
  </si>
  <si>
    <t>sewing shut the mouth of</t>
  </si>
  <si>
    <t>cloth.</t>
  </si>
  <si>
    <t>platinum.</t>
  </si>
  <si>
    <t>orichalcum.</t>
  </si>
  <si>
    <t>mithril.</t>
  </si>
  <si>
    <t xml:space="preserve">mage stone. </t>
  </si>
  <si>
    <t xml:space="preserve">iron. </t>
  </si>
  <si>
    <t xml:space="preserve">electrum. </t>
  </si>
  <si>
    <t>copper.</t>
  </si>
  <si>
    <t>aluminum.</t>
  </si>
  <si>
    <t>glass.</t>
  </si>
  <si>
    <t>zinc.</t>
  </si>
  <si>
    <t>pewter.</t>
  </si>
  <si>
    <t>wax.</t>
  </si>
  <si>
    <t>terracotta.</t>
  </si>
  <si>
    <t>hardwood.</t>
  </si>
  <si>
    <t>ivory.</t>
  </si>
  <si>
    <t>jade.</t>
  </si>
  <si>
    <t>silver.</t>
  </si>
  <si>
    <t>gold.</t>
  </si>
  <si>
    <t>antler.</t>
  </si>
  <si>
    <t xml:space="preserve">bone. </t>
  </si>
  <si>
    <t xml:space="preserve">wood. </t>
  </si>
  <si>
    <t xml:space="preserve">clay. </t>
  </si>
  <si>
    <t xml:space="preserve">stone. </t>
  </si>
  <si>
    <t xml:space="preserve">bronze. </t>
  </si>
  <si>
    <t xml:space="preserve">skin. </t>
  </si>
  <si>
    <t xml:space="preserve">leather. </t>
  </si>
  <si>
    <t>Landscapes</t>
  </si>
  <si>
    <t>Action Verbs</t>
  </si>
  <si>
    <t>Nouns</t>
  </si>
  <si>
    <t>female half-orc scouts</t>
  </si>
  <si>
    <t xml:space="preserve"> a basin.</t>
  </si>
  <si>
    <t xml:space="preserve"> a bush.</t>
  </si>
  <si>
    <t>a canyon.</t>
  </si>
  <si>
    <t xml:space="preserve"> a cliff.</t>
  </si>
  <si>
    <t xml:space="preserve"> clouds.</t>
  </si>
  <si>
    <t xml:space="preserve"> a coast.</t>
  </si>
  <si>
    <t xml:space="preserve"> a copse of trees.</t>
  </si>
  <si>
    <t xml:space="preserve"> a forest.</t>
  </si>
  <si>
    <t xml:space="preserve"> hills.</t>
  </si>
  <si>
    <t>the horizon.</t>
  </si>
  <si>
    <t xml:space="preserve"> a lake.</t>
  </si>
  <si>
    <t xml:space="preserve"> a mountain.</t>
  </si>
  <si>
    <t xml:space="preserve"> an ocean.</t>
  </si>
  <si>
    <t>a plain.</t>
  </si>
  <si>
    <t xml:space="preserve"> a plateau.</t>
  </si>
  <si>
    <t xml:space="preserve"> a pond.</t>
  </si>
  <si>
    <t>a river.</t>
  </si>
  <si>
    <t>farmland.</t>
  </si>
  <si>
    <t>a tree.</t>
  </si>
  <si>
    <t xml:space="preserve"> a valley.</t>
  </si>
  <si>
    <t>a waterfall.</t>
  </si>
  <si>
    <t xml:space="preserve"> a creek.</t>
  </si>
  <si>
    <t>a figurine/figurines</t>
  </si>
  <si>
    <t>an action scene</t>
  </si>
  <si>
    <t xml:space="preserve"> an action scene</t>
  </si>
  <si>
    <t>in pristine condition.</t>
  </si>
  <si>
    <t>Where</t>
  </si>
  <si>
    <t>inside</t>
  </si>
  <si>
    <t>outside</t>
  </si>
  <si>
    <t>Buildings</t>
  </si>
  <si>
    <t>a bathhouse.</t>
  </si>
  <si>
    <t>a castle.</t>
  </si>
  <si>
    <t>a cemetary.</t>
  </si>
  <si>
    <t>a church.</t>
  </si>
  <si>
    <t>a city.</t>
  </si>
  <si>
    <t>a cottage.</t>
  </si>
  <si>
    <t>a fountain.</t>
  </si>
  <si>
    <t>a garden.</t>
  </si>
  <si>
    <t>a granary.</t>
  </si>
  <si>
    <t>a hospital.</t>
  </si>
  <si>
    <t>a house.</t>
  </si>
  <si>
    <t>a library.</t>
  </si>
  <si>
    <t>a mansion.</t>
  </si>
  <si>
    <t>a monastery.</t>
  </si>
  <si>
    <t>a plaza.</t>
  </si>
  <si>
    <t>a shop.</t>
  </si>
  <si>
    <t>a stable.</t>
  </si>
  <si>
    <t>a tavern.</t>
  </si>
  <si>
    <t>a town.</t>
  </si>
  <si>
    <t>a village.</t>
  </si>
  <si>
    <t>a warehouse.</t>
  </si>
  <si>
    <t>a well.</t>
  </si>
  <si>
    <t>an inn.</t>
  </si>
  <si>
    <t>an outhouse.</t>
  </si>
  <si>
    <t xml:space="preserve">ruins. </t>
  </si>
  <si>
    <t>balled up pieces of blank paper</t>
  </si>
  <si>
    <t>several dead bugs</t>
  </si>
  <si>
    <t>crushed crackers</t>
  </si>
  <si>
    <t xml:space="preserve">3 cigarettes </t>
  </si>
  <si>
    <t xml:space="preserve">flint and steel </t>
  </si>
  <si>
    <t>several pebbles</t>
  </si>
  <si>
    <t>a moldy piece of bread</t>
  </si>
  <si>
    <t>some twigs tied together with twine</t>
  </si>
  <si>
    <t>a pipe half filled with tobacco</t>
  </si>
  <si>
    <t>a small pouch of tobacco</t>
  </si>
  <si>
    <t>a bottle with the label "baby's first hot sauce"</t>
  </si>
  <si>
    <t>several brass tacks</t>
  </si>
  <si>
    <t>half of a really bad love poem, crumpled up</t>
  </si>
  <si>
    <t>half of a really good love poem, crumpled up</t>
  </si>
  <si>
    <t>a small pouch filled with cut fingernails</t>
  </si>
  <si>
    <t>a small pouch filled with scabs</t>
  </si>
  <si>
    <t>a cork</t>
  </si>
  <si>
    <t>two pine cones</t>
  </si>
  <si>
    <t>several humanoid teeth</t>
  </si>
  <si>
    <t>several animal teeth</t>
  </si>
  <si>
    <t>several shiny blue beads</t>
  </si>
  <si>
    <t>four rusty caltrops</t>
  </si>
  <si>
    <t>merchant's scales</t>
  </si>
  <si>
    <t>a mummified goblin hand</t>
  </si>
  <si>
    <t>a piece of crystal</t>
  </si>
  <si>
    <t>a small cloth doll skewered with needles</t>
  </si>
  <si>
    <t>a tiny silver bell without a clapper</t>
  </si>
  <si>
    <t>a wooden whistle</t>
  </si>
  <si>
    <t>a piece of wood half whittled into a dragon</t>
  </si>
  <si>
    <t>a beaver tail</t>
  </si>
  <si>
    <t>a copper chain with a broken clasp</t>
  </si>
  <si>
    <t>a rabbit's foot</t>
  </si>
  <si>
    <t>a harmonica</t>
  </si>
  <si>
    <t>a crushed flower</t>
  </si>
  <si>
    <t>a wad of string</t>
  </si>
  <si>
    <t>an almost empty flask of brandy</t>
  </si>
  <si>
    <r>
      <t>a book, in undercommon, entitled "</t>
    </r>
    <r>
      <rPr>
        <i/>
        <sz val="11"/>
        <color theme="1"/>
        <rFont val="Calibri"/>
        <family val="2"/>
        <scheme val="minor"/>
      </rPr>
      <t>Ready to Rock</t>
    </r>
    <r>
      <rPr>
        <sz val="11"/>
        <color theme="1"/>
        <rFont val="Calibri"/>
        <family val="2"/>
        <scheme val="minor"/>
      </rPr>
      <t>"</t>
    </r>
  </si>
  <si>
    <t>a half eaten apple</t>
  </si>
  <si>
    <t>a 2' length of rope</t>
  </si>
  <si>
    <t>a feather</t>
  </si>
  <si>
    <t>a broken pair of glasses</t>
  </si>
  <si>
    <t>a ring of keys</t>
  </si>
  <si>
    <t>a half a flask of water</t>
  </si>
  <si>
    <t>a full flask of water</t>
  </si>
  <si>
    <t>a pair of glasses</t>
  </si>
  <si>
    <r>
      <t>a book, in common, entitled, "</t>
    </r>
    <r>
      <rPr>
        <i/>
        <sz val="11"/>
        <color theme="1"/>
        <rFont val="Calibri"/>
        <family val="2"/>
        <scheme val="minor"/>
      </rPr>
      <t>Stone Cold</t>
    </r>
    <r>
      <rPr>
        <sz val="11"/>
        <color theme="1"/>
        <rFont val="Calibri"/>
        <family val="2"/>
        <scheme val="minor"/>
      </rPr>
      <t>"</t>
    </r>
  </si>
  <si>
    <t>a monocle</t>
  </si>
  <si>
    <t>a stub of bread</t>
  </si>
  <si>
    <t>a pocket knife</t>
  </si>
  <si>
    <t>a dead cave frog</t>
  </si>
  <si>
    <t>a leather pouch full of nuts</t>
  </si>
  <si>
    <t>a half smoked cigar</t>
  </si>
  <si>
    <t>a mouse skull</t>
  </si>
  <si>
    <t>a live cave frog</t>
  </si>
  <si>
    <t>an empty jar labeled "DO NOT OPEN"</t>
  </si>
  <si>
    <t>a large multi-colored ball of lint</t>
  </si>
  <si>
    <t>a dead stink bug</t>
  </si>
  <si>
    <t>a deck of cards</t>
  </si>
  <si>
    <t>a pouch of sand</t>
  </si>
  <si>
    <t>a block of incense</t>
  </si>
  <si>
    <t>a pouch of 200 ball bearings</t>
  </si>
  <si>
    <t>a flask of oil</t>
  </si>
  <si>
    <t>a half a bar of soap</t>
  </si>
  <si>
    <t>a small hourglass</t>
  </si>
  <si>
    <t>a vial of acid</t>
  </si>
  <si>
    <t>a tinderbox</t>
  </si>
  <si>
    <t>a hole filled handkerchief</t>
  </si>
  <si>
    <t>a small piece of wax</t>
  </si>
  <si>
    <t>a vial full of shiny dust</t>
  </si>
  <si>
    <t>a piece of chalk</t>
  </si>
  <si>
    <t>a fishing hook</t>
  </si>
  <si>
    <t>a honeycomb</t>
  </si>
  <si>
    <t>a broken piece of mirror</t>
  </si>
  <si>
    <t>a metal toothpick</t>
  </si>
  <si>
    <t>a tiny banana</t>
  </si>
  <si>
    <t>a tweezers</t>
  </si>
  <si>
    <t>a vial of bad cologne</t>
  </si>
  <si>
    <t>a vial of good cologne</t>
  </si>
  <si>
    <t>a vial of bad perfume</t>
  </si>
  <si>
    <t>a vial of good perfume</t>
  </si>
  <si>
    <t>a sketch of a squirrel</t>
  </si>
  <si>
    <t>an inappropriate sketch of the local ruler</t>
  </si>
  <si>
    <t>a jar of ink</t>
  </si>
  <si>
    <t>a quill</t>
  </si>
  <si>
    <t>a four leaf clover</t>
  </si>
  <si>
    <t>a hair pick</t>
  </si>
  <si>
    <t>a broken hairbrush</t>
  </si>
  <si>
    <t>a comb</t>
  </si>
  <si>
    <t>a pair of loaded six sided dice</t>
  </si>
  <si>
    <t>a pair of six sided dice</t>
  </si>
  <si>
    <t>a Joker playing card</t>
  </si>
  <si>
    <t>an Ace of Spades playing card</t>
  </si>
  <si>
    <t>a knotted piece of twine</t>
  </si>
  <si>
    <t>a toy soldier</t>
  </si>
  <si>
    <t>a dead bird</t>
  </si>
  <si>
    <t>a whetstone</t>
  </si>
  <si>
    <t>a piece of leather</t>
  </si>
  <si>
    <t>a handful of raisins</t>
  </si>
  <si>
    <t>a butter knife</t>
  </si>
  <si>
    <t>a tiny sun dial</t>
  </si>
  <si>
    <t>a note with names - several are crossed off</t>
  </si>
  <si>
    <t>a handkerchief that is stuck together</t>
  </si>
  <si>
    <t>a paint brush</t>
  </si>
  <si>
    <t>three bright pink marbles</t>
  </si>
  <si>
    <t>a thimble made of bone</t>
  </si>
  <si>
    <t>an unlit candle that smells like honey</t>
  </si>
  <si>
    <t>a large piece of charcoal</t>
  </si>
  <si>
    <t>a small jar filled with brown goop - labeled "sample"</t>
  </si>
  <si>
    <t>a red capped, white spotted mushroom</t>
  </si>
  <si>
    <t>two pages ripped from a dictionary - one from U and one from I</t>
  </si>
  <si>
    <t>a fake sheriff's badge - spelled "sharif"</t>
  </si>
  <si>
    <t>a pocketknife</t>
  </si>
  <si>
    <t>a shedded snake skin</t>
  </si>
  <si>
    <t>an entire toe nail from a big toe</t>
  </si>
  <si>
    <t>a small vial filled with dust and  labeled "medikashon"</t>
  </si>
  <si>
    <t>a small vial filled with a silver liquid and labeled "mmmm"</t>
  </si>
  <si>
    <t>several pieces of a robin's egg</t>
  </si>
  <si>
    <t>a piece of wood, broken in half, with the word "promise" engraved on it</t>
  </si>
  <si>
    <t>a ball of twine</t>
  </si>
  <si>
    <t>several brand-new iron nails</t>
  </si>
  <si>
    <t>several pieces of halfling taffy</t>
  </si>
  <si>
    <t>a half-bar of dwarven chocolate</t>
  </si>
  <si>
    <t>a pouch of elven granola</t>
  </si>
  <si>
    <t>a pouch of dried grass</t>
  </si>
  <si>
    <t>a flipbook of a squirrel with an acorn</t>
  </si>
  <si>
    <t>a note that reads "don't forget the milk"</t>
  </si>
  <si>
    <t>a crumpled up note that says "it's yours"</t>
  </si>
  <si>
    <t>a crumpled up note that says "it's not yours"</t>
  </si>
  <si>
    <t>an orange</t>
  </si>
  <si>
    <t>two oranges</t>
  </si>
  <si>
    <t>three oranges</t>
  </si>
  <si>
    <t>handcuffs</t>
  </si>
  <si>
    <t>a checker piece (red)</t>
  </si>
  <si>
    <t>a checker piece (black)</t>
  </si>
  <si>
    <t>a purple velvet headband</t>
  </si>
  <si>
    <t>a toenail clipper</t>
  </si>
  <si>
    <t>a pair of scissors</t>
  </si>
  <si>
    <t>half of a pair of scissors</t>
  </si>
  <si>
    <t>chewed on leather strap</t>
  </si>
  <si>
    <t>a child's pacifier</t>
  </si>
  <si>
    <t>a folded note that says "I love you" in a child's handwriting</t>
  </si>
  <si>
    <t>a folded piece of paper with a drawing of a cat done by a child</t>
  </si>
  <si>
    <t>a hair tie</t>
  </si>
  <si>
    <t>a mojo bag</t>
  </si>
  <si>
    <t>a dog treat</t>
  </si>
  <si>
    <t>half of a cockroach</t>
  </si>
  <si>
    <t>a pouch of catnip</t>
  </si>
  <si>
    <t>a handful of dirt</t>
  </si>
  <si>
    <t>a pair of balled-up old socks</t>
  </si>
  <si>
    <t>a dirty love letter</t>
  </si>
  <si>
    <t>a doll made out of cat hair</t>
  </si>
  <si>
    <t>four jacks and a red rubber ball</t>
  </si>
  <si>
    <t>a small terrarium</t>
  </si>
  <si>
    <t>a single live bedbug</t>
  </si>
  <si>
    <t>a poker chip</t>
  </si>
  <si>
    <t>a tin of moustache wax</t>
  </si>
  <si>
    <t>a vial of water labeled "my favorite piece of ice"</t>
  </si>
  <si>
    <t>a fake moustache</t>
  </si>
  <si>
    <t>a small stone gear</t>
  </si>
  <si>
    <t>three sugar cubes</t>
  </si>
  <si>
    <t>a satchet of elven tea</t>
  </si>
  <si>
    <t>a satchet of dwarven tea</t>
  </si>
  <si>
    <t>a satchet of halfling tea</t>
  </si>
  <si>
    <t>a handful of dragonborn scales</t>
  </si>
  <si>
    <t>the tip of a tiefling tail</t>
  </si>
  <si>
    <t>a giant's fingerbone</t>
  </si>
  <si>
    <t>a tin of lip balm</t>
  </si>
  <si>
    <t>a wooden black king from a chess set</t>
  </si>
  <si>
    <t>a stone white queen from a chess set</t>
  </si>
  <si>
    <t>a scrap of leather with arcane runes in blue paint</t>
  </si>
  <si>
    <t>an oragami rat</t>
  </si>
  <si>
    <t>an oragami dog</t>
  </si>
  <si>
    <t>an oragami cat</t>
  </si>
  <si>
    <t>a small vial labeled "glew"</t>
  </si>
  <si>
    <t>two poker chips, one of which has bite marks</t>
  </si>
  <si>
    <t>a single withered humanoid ear</t>
  </si>
  <si>
    <t>a fake beard</t>
  </si>
  <si>
    <t>a half-used make-up kit</t>
  </si>
  <si>
    <t>a rock naturally shaped like an owlbear</t>
  </si>
  <si>
    <t>a blank sheet of paper</t>
  </si>
  <si>
    <t>a lemon</t>
  </si>
  <si>
    <t>two black magnetic rocks</t>
  </si>
  <si>
    <t>a 1' long wooden straw</t>
  </si>
  <si>
    <t>a strip of bloodied cloth</t>
  </si>
  <si>
    <t>a strip of clean cloth</t>
  </si>
  <si>
    <t>a small stone jar of exotic spices</t>
  </si>
  <si>
    <t>a small copper tin of coffee</t>
  </si>
  <si>
    <t>a bent piece of wire</t>
  </si>
  <si>
    <t>a soft leather bookmark with teeth marks</t>
  </si>
  <si>
    <t>a flower bulb</t>
  </si>
  <si>
    <t>a small pouch of flour</t>
  </si>
  <si>
    <t>a blank traveling journal</t>
  </si>
  <si>
    <t>an oragami spider</t>
  </si>
  <si>
    <t>a necklace made out of popcorn</t>
  </si>
  <si>
    <t>a handful of uncooked noodles</t>
  </si>
  <si>
    <t>a pair of swimming goggles</t>
  </si>
  <si>
    <t>a tin of sunflower seeds</t>
  </si>
  <si>
    <t>a handful of worms, both dead and alive</t>
  </si>
  <si>
    <t>Pocket Belongings</t>
  </si>
  <si>
    <t># of belongings</t>
  </si>
  <si>
    <t xml:space="preserve">Pocket belongings </t>
  </si>
  <si>
    <t>Individual: Challenge 17-20</t>
  </si>
  <si>
    <t>Robe of Useful Items - Enter Number (1 to 16) of Patches Below</t>
  </si>
  <si>
    <t>Individual Treasure</t>
  </si>
  <si>
    <t>Hoard 0-4</t>
  </si>
  <si>
    <t>Hoard 5-10</t>
  </si>
  <si>
    <t>Hoard 11-16</t>
  </si>
  <si>
    <t>Hoard 17-20</t>
  </si>
  <si>
    <t>Individual Gem/Art</t>
  </si>
  <si>
    <t>Sentient Items</t>
  </si>
  <si>
    <t>Hoard: Challenge  0-4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</si>
</sst>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x14ac:knownFonts="1">
    <font>
      <sz val="11"/>
      <color theme="1"/>
      <name val="Calibri"/>
      <family val="2"/>
      <scheme val="minor"/>
    </font>
    <font>
      <sz val="11"/>
      <color rgb="FFFF0000"/>
      <name val="Calibri"/>
      <family val="2"/>
      <scheme val="minor"/>
    </font>
    <font>
      <sz val="8"/>
      <name val="Calibri"/>
      <family val="2"/>
      <scheme val="minor"/>
    </font>
    <font>
      <sz val="7.5"/>
      <color rgb="FF000000"/>
      <name val="Arial"/>
      <family val="2"/>
    </font>
    <font>
      <sz val="11"/>
      <name val="Calibri"/>
      <family val="2"/>
      <scheme val="minor"/>
    </font>
    <font>
      <i/>
      <sz val="11"/>
      <color theme="1"/>
      <name val="Calibri"/>
      <family val="2"/>
      <scheme val="minor"/>
    </font>
    <font>
      <sz val="11"/>
      <color theme="1"/>
      <name val="Times New Roman"/>
      <family val="1"/>
    </font>
    <font>
      <sz val="12"/>
      <color theme="1"/>
      <name val="Times New Roman"/>
      <family val="1"/>
    </font>
    <font>
      <sz val="12"/>
      <color theme="4"/>
      <name val="Times New Roman"/>
      <family val="1"/>
    </font>
    <font>
      <b/>
      <sz val="11"/>
      <color theme="1"/>
      <name val="Times New Roman"/>
      <family val="1"/>
    </font>
    <font>
      <b/>
      <sz val="11"/>
      <color theme="0"/>
      <name val="Times New Roman"/>
      <family val="1"/>
    </font>
    <font>
      <b/>
      <sz val="12"/>
      <color theme="1"/>
      <name val="Times New Roman"/>
      <family val="1"/>
    </font>
    <font>
      <b/>
      <sz val="12"/>
      <color theme="0"/>
      <name val="Times New Roman"/>
      <family val="1"/>
    </font>
    <font>
      <sz val="12"/>
      <color theme="5" tint="0.39997558519241921"/>
      <name val="Times New Roman"/>
      <family val="1"/>
    </font>
    <font>
      <b/>
      <sz val="12"/>
      <color theme="4" tint="-0.249977111117893"/>
      <name val="Times New Roman"/>
      <family val="1"/>
    </font>
    <font>
      <sz val="12"/>
      <color theme="9" tint="-0.499984740745262"/>
      <name val="Times New Roman"/>
      <family val="1"/>
    </font>
    <font>
      <sz val="12"/>
      <color theme="4" tint="-0.249977111117893"/>
      <name val="Times New Roman"/>
      <family val="1"/>
    </font>
    <font>
      <sz val="12"/>
      <color theme="0"/>
      <name val="Times New Roman"/>
      <family val="1"/>
    </font>
    <font>
      <sz val="12"/>
      <color theme="2" tint="-0.749992370372631"/>
      <name val="Times New Roman"/>
      <family val="1"/>
    </font>
    <font>
      <sz val="12"/>
      <color theme="5" tint="-0.499984740745262"/>
      <name val="Times New Roman"/>
      <family val="1"/>
    </font>
    <font>
      <sz val="12"/>
      <color theme="1" tint="0.499984740745262"/>
      <name val="Times New Roman"/>
      <family val="1"/>
    </font>
    <font>
      <sz val="12"/>
      <color theme="1" tint="4.9989318521683403E-2"/>
      <name val="Times New Roman"/>
      <family val="1"/>
    </font>
    <font>
      <sz val="12"/>
      <color rgb="FF7030A0"/>
      <name val="Times New Roman"/>
      <family val="1"/>
    </font>
    <font>
      <sz val="12"/>
      <color rgb="FFFF0000"/>
      <name val="Times New Roman"/>
      <family val="1"/>
    </font>
    <font>
      <sz val="12"/>
      <color rgb="FFFFFF00"/>
      <name val="Times New Roman"/>
      <family val="1"/>
    </font>
    <font>
      <sz val="12"/>
      <color theme="5"/>
      <name val="Times New Roman"/>
      <family val="1"/>
    </font>
  </fonts>
  <fills count="12">
    <fill>
      <patternFill patternType="none"/>
    </fill>
    <fill>
      <patternFill patternType="gray125"/>
    </fill>
    <fill>
      <patternFill patternType="solid">
        <fgColor theme="4" tint="0.79998168889431442"/>
        <bgColor theme="4" tint="0.79998168889431442"/>
      </patternFill>
    </fill>
    <fill>
      <patternFill patternType="solid">
        <fgColor theme="4"/>
        <bgColor theme="4"/>
      </patternFill>
    </fill>
    <fill>
      <patternFill patternType="solid">
        <fgColor rgb="FF0070C0"/>
        <bgColor indexed="64"/>
      </patternFill>
    </fill>
    <fill>
      <patternFill patternType="solid">
        <fgColor theme="0"/>
        <bgColor indexed="64"/>
      </patternFill>
    </fill>
    <fill>
      <patternFill patternType="solid">
        <fgColor rgb="FFDEDEDE"/>
        <bgColor indexed="64"/>
      </patternFill>
    </fill>
    <fill>
      <patternFill patternType="solid">
        <fgColor theme="4" tint="0.39997558519241921"/>
        <bgColor indexed="64"/>
      </patternFill>
    </fill>
    <fill>
      <patternFill patternType="solid">
        <fgColor theme="4" tint="0.59999389629810485"/>
        <bgColor indexed="64"/>
      </patternFill>
    </fill>
    <fill>
      <patternFill patternType="solid">
        <fgColor theme="0"/>
        <bgColor theme="4" tint="0.79998168889431442"/>
      </patternFill>
    </fill>
    <fill>
      <patternFill patternType="solid">
        <fgColor theme="4" tint="0.79998168889431442"/>
        <bgColor indexed="64"/>
      </patternFill>
    </fill>
    <fill>
      <patternFill patternType="solid">
        <fgColor theme="9" tint="0.39997558519241921"/>
        <bgColor indexed="64"/>
      </patternFill>
    </fill>
  </fills>
  <borders count="29">
    <border>
      <left/>
      <right/>
      <top/>
      <bottom/>
      <diagonal/>
    </border>
    <border>
      <left/>
      <right style="thin">
        <color theme="4" tint="0.39997558519241921"/>
      </right>
      <top style="thin">
        <color theme="4" tint="0.39997558519241921"/>
      </top>
      <bottom style="thin">
        <color theme="4" tint="0.39997558519241921"/>
      </bottom>
      <diagonal/>
    </border>
    <border>
      <left/>
      <right/>
      <top style="thin">
        <color theme="4" tint="0.39997558519241921"/>
      </top>
      <bottom style="thin">
        <color theme="4" tint="0.39997558519241921"/>
      </bottom>
      <diagonal/>
    </border>
    <border>
      <left style="thick">
        <color auto="1"/>
      </left>
      <right/>
      <top style="thick">
        <color auto="1"/>
      </top>
      <bottom/>
      <diagonal/>
    </border>
    <border>
      <left/>
      <right/>
      <top style="thick">
        <color auto="1"/>
      </top>
      <bottom/>
      <diagonal/>
    </border>
    <border>
      <left/>
      <right style="thick">
        <color auto="1"/>
      </right>
      <top style="thick">
        <color auto="1"/>
      </top>
      <bottom/>
      <diagonal/>
    </border>
    <border>
      <left style="thick">
        <color auto="1"/>
      </left>
      <right/>
      <top/>
      <bottom/>
      <diagonal/>
    </border>
    <border>
      <left/>
      <right style="thick">
        <color auto="1"/>
      </right>
      <top/>
      <bottom/>
      <diagonal/>
    </border>
    <border>
      <left/>
      <right/>
      <top/>
      <bottom style="medium">
        <color rgb="FFCCCCCC"/>
      </bottom>
      <diagonal/>
    </border>
    <border>
      <left style="thick">
        <color auto="1"/>
      </left>
      <right style="thick">
        <color auto="1"/>
      </right>
      <top/>
      <bottom style="thick">
        <color auto="1"/>
      </bottom>
      <diagonal/>
    </border>
    <border>
      <left style="thick">
        <color auto="1"/>
      </left>
      <right/>
      <top/>
      <bottom style="thick">
        <color auto="1"/>
      </bottom>
      <diagonal/>
    </border>
    <border>
      <left/>
      <right/>
      <top/>
      <bottom style="thick">
        <color auto="1"/>
      </bottom>
      <diagonal/>
    </border>
    <border>
      <left/>
      <right style="thick">
        <color auto="1"/>
      </right>
      <top/>
      <bottom style="thick">
        <color auto="1"/>
      </bottom>
      <diagonal/>
    </border>
    <border>
      <left style="thick">
        <color auto="1"/>
      </left>
      <right/>
      <top style="thick">
        <color auto="1"/>
      </top>
      <bottom style="thick">
        <color auto="1"/>
      </bottom>
      <diagonal/>
    </border>
    <border>
      <left/>
      <right/>
      <top style="thin">
        <color theme="4" tint="0.39997558519241921"/>
      </top>
      <bottom style="thin">
        <color theme="4" tint="0.39994506668294322"/>
      </bottom>
      <diagonal/>
    </border>
    <border>
      <left style="thin">
        <color theme="8"/>
      </left>
      <right style="thin">
        <color theme="8"/>
      </right>
      <top style="thin">
        <color theme="8"/>
      </top>
      <bottom/>
      <diagonal/>
    </border>
    <border>
      <left style="thick">
        <color auto="1"/>
      </left>
      <right style="thick">
        <color auto="1"/>
      </right>
      <top/>
      <bottom/>
      <diagonal/>
    </border>
    <border>
      <left style="thin">
        <color theme="0"/>
      </left>
      <right style="thick">
        <color auto="1"/>
      </right>
      <top style="thick">
        <color auto="1"/>
      </top>
      <bottom style="thin">
        <color theme="0"/>
      </bottom>
      <diagonal/>
    </border>
    <border>
      <left style="thin">
        <color theme="0"/>
      </left>
      <right style="thick">
        <color auto="1"/>
      </right>
      <top style="thin">
        <color theme="0"/>
      </top>
      <bottom style="thin">
        <color theme="0"/>
      </bottom>
      <diagonal/>
    </border>
    <border>
      <left style="thin">
        <color theme="0"/>
      </left>
      <right/>
      <top style="thin">
        <color theme="0"/>
      </top>
      <bottom style="thick">
        <color auto="1"/>
      </bottom>
      <diagonal/>
    </border>
    <border>
      <left style="thin">
        <color theme="0"/>
      </left>
      <right/>
      <top/>
      <bottom style="thick">
        <color auto="1"/>
      </bottom>
      <diagonal/>
    </border>
    <border>
      <left style="thin">
        <color theme="0"/>
      </left>
      <right/>
      <top style="thin">
        <color theme="0"/>
      </top>
      <bottom/>
      <diagonal/>
    </border>
    <border>
      <left style="thin">
        <color theme="0"/>
      </left>
      <right/>
      <top/>
      <bottom/>
      <diagonal/>
    </border>
    <border>
      <left style="thin">
        <color theme="0"/>
      </left>
      <right style="thick">
        <color auto="1"/>
      </right>
      <top/>
      <bottom style="thin">
        <color theme="0"/>
      </bottom>
      <diagonal/>
    </border>
    <border>
      <left/>
      <right style="thin">
        <color theme="0"/>
      </right>
      <top/>
      <bottom style="thick">
        <color auto="1"/>
      </bottom>
      <diagonal/>
    </border>
    <border>
      <left/>
      <right style="thick">
        <color auto="1"/>
      </right>
      <top/>
      <bottom style="thin">
        <color theme="0"/>
      </bottom>
      <diagonal/>
    </border>
    <border>
      <left/>
      <right style="thick">
        <color auto="1"/>
      </right>
      <top style="thick">
        <color auto="1"/>
      </top>
      <bottom style="thin">
        <color theme="0"/>
      </bottom>
      <diagonal/>
    </border>
    <border>
      <left/>
      <right/>
      <top style="thin">
        <color theme="0"/>
      </top>
      <bottom/>
      <diagonal/>
    </border>
    <border>
      <left/>
      <right/>
      <top style="thick">
        <color auto="1"/>
      </top>
      <bottom style="thick">
        <color auto="1"/>
      </bottom>
      <diagonal/>
    </border>
  </borders>
  <cellStyleXfs count="3">
    <xf numFmtId="0" fontId="0" fillId="0" borderId="0"/>
    <xf numFmtId="0" fontId="8" fillId="0" borderId="0" applyNumberFormat="0" applyFill="0" applyBorder="0" applyAlignment="0" applyProtection="0"/>
    <xf numFmtId="0" fontId="8" fillId="0" borderId="0" applyNumberFormat="0" applyFill="0" applyBorder="0" applyAlignment="0" applyProtection="0"/>
  </cellStyleXfs>
  <cellXfs count="110">
    <xf numFmtId="0" fontId="0" fillId="0" borderId="0" xfId="0"/>
    <xf numFmtId="0" fontId="0" fillId="0" borderId="0" xfId="0" applyAlignment="1">
      <alignment horizontal="center"/>
    </xf>
    <xf numFmtId="0" fontId="1" fillId="0" borderId="0" xfId="0" applyFont="1" applyAlignment="1">
      <alignment horizontal="center"/>
    </xf>
    <xf numFmtId="0" fontId="0" fillId="2" borderId="1" xfId="0" applyFont="1" applyFill="1" applyBorder="1" applyAlignment="1">
      <alignment horizontal="center"/>
    </xf>
    <xf numFmtId="0" fontId="0" fillId="0" borderId="1" xfId="0" applyFont="1" applyBorder="1" applyAlignment="1">
      <alignment horizontal="center"/>
    </xf>
    <xf numFmtId="0" fontId="1" fillId="0" borderId="0" xfId="0" applyFont="1"/>
    <xf numFmtId="0" fontId="0" fillId="0" borderId="0" xfId="0" applyBorder="1" applyAlignment="1">
      <alignment horizontal="center"/>
    </xf>
    <xf numFmtId="0" fontId="3" fillId="0" borderId="8" xfId="0" applyFont="1" applyBorder="1" applyAlignment="1">
      <alignment horizontal="left" vertical="center" wrapText="1" indent="1"/>
    </xf>
    <xf numFmtId="0" fontId="3" fillId="6" borderId="8" xfId="0" applyFont="1" applyFill="1" applyBorder="1" applyAlignment="1">
      <alignment horizontal="left" vertical="center" wrapText="1" indent="1"/>
    </xf>
    <xf numFmtId="0" fontId="0" fillId="0" borderId="0" xfId="0" applyAlignment="1">
      <alignment horizontal="center" wrapText="1"/>
    </xf>
    <xf numFmtId="0" fontId="0" fillId="0" borderId="0" xfId="0" applyAlignment="1">
      <alignment horizontal="center" vertical="center"/>
    </xf>
    <xf numFmtId="0" fontId="4" fillId="0" borderId="0" xfId="0" applyFont="1" applyAlignment="1">
      <alignment horizontal="center"/>
    </xf>
    <xf numFmtId="0" fontId="0" fillId="0" borderId="0" xfId="0" applyBorder="1"/>
    <xf numFmtId="0" fontId="0" fillId="9" borderId="1" xfId="0" applyFont="1" applyFill="1" applyBorder="1" applyAlignment="1">
      <alignment horizontal="center"/>
    </xf>
    <xf numFmtId="0" fontId="0" fillId="5" borderId="0" xfId="0" applyFont="1" applyFill="1" applyBorder="1" applyAlignment="1">
      <alignment horizontal="center"/>
    </xf>
    <xf numFmtId="0" fontId="0" fillId="9" borderId="0" xfId="0" applyFont="1" applyFill="1" applyBorder="1" applyAlignment="1">
      <alignment horizontal="center"/>
    </xf>
    <xf numFmtId="0" fontId="6" fillId="0" borderId="0" xfId="0" applyFont="1"/>
    <xf numFmtId="0" fontId="7" fillId="0" borderId="0" xfId="0" applyFont="1"/>
    <xf numFmtId="0" fontId="8" fillId="0" borderId="0" xfId="1"/>
    <xf numFmtId="0" fontId="9" fillId="0" borderId="0" xfId="0" applyFont="1" applyAlignment="1">
      <alignment horizontal="center"/>
    </xf>
    <xf numFmtId="0" fontId="10" fillId="4" borderId="0" xfId="0" applyFont="1" applyFill="1" applyAlignment="1">
      <alignment horizontal="center"/>
    </xf>
    <xf numFmtId="0" fontId="10" fillId="4" borderId="15" xfId="0" applyFont="1" applyFill="1" applyBorder="1" applyAlignment="1">
      <alignment horizontal="center"/>
    </xf>
    <xf numFmtId="0" fontId="6" fillId="0" borderId="0" xfId="0" applyFont="1" applyAlignment="1">
      <alignment horizontal="center"/>
    </xf>
    <xf numFmtId="0" fontId="6" fillId="10" borderId="13" xfId="0" applyFont="1" applyFill="1" applyBorder="1" applyAlignment="1">
      <alignment horizontal="center"/>
    </xf>
    <xf numFmtId="0" fontId="6" fillId="10" borderId="0" xfId="0" applyFont="1" applyFill="1" applyAlignment="1">
      <alignment horizontal="center"/>
    </xf>
    <xf numFmtId="0" fontId="6" fillId="10" borderId="5" xfId="0" applyFont="1" applyFill="1" applyBorder="1" applyAlignment="1">
      <alignment horizontal="center"/>
    </xf>
    <xf numFmtId="0" fontId="6" fillId="10" borderId="16" xfId="0" applyFont="1" applyFill="1" applyBorder="1" applyAlignment="1">
      <alignment horizontal="center"/>
    </xf>
    <xf numFmtId="0" fontId="6" fillId="0" borderId="0" xfId="0" applyFont="1" applyBorder="1"/>
    <xf numFmtId="0" fontId="6" fillId="10" borderId="9" xfId="0" applyFont="1" applyFill="1" applyBorder="1" applyAlignment="1">
      <alignment horizontal="center"/>
    </xf>
    <xf numFmtId="0" fontId="6" fillId="7" borderId="13" xfId="0" applyFont="1" applyFill="1" applyBorder="1" applyAlignment="1">
      <alignment horizontal="center"/>
    </xf>
    <xf numFmtId="0" fontId="6" fillId="7" borderId="0" xfId="0" applyFont="1" applyFill="1" applyAlignment="1">
      <alignment horizontal="center"/>
    </xf>
    <xf numFmtId="0" fontId="6" fillId="7" borderId="5" xfId="0" applyFont="1" applyFill="1" applyBorder="1" applyAlignment="1">
      <alignment horizontal="center"/>
    </xf>
    <xf numFmtId="0" fontId="6" fillId="7" borderId="16" xfId="0" applyFont="1" applyFill="1" applyBorder="1" applyAlignment="1">
      <alignment horizontal="center"/>
    </xf>
    <xf numFmtId="0" fontId="6" fillId="7" borderId="9" xfId="0" applyFont="1" applyFill="1" applyBorder="1" applyAlignment="1">
      <alignment horizontal="center"/>
    </xf>
    <xf numFmtId="0" fontId="6" fillId="0" borderId="0" xfId="0" applyFont="1" applyFill="1" applyAlignment="1">
      <alignment horizontal="center"/>
    </xf>
    <xf numFmtId="0" fontId="11" fillId="0" borderId="0" xfId="0" applyFont="1" applyAlignment="1">
      <alignment horizontal="center"/>
    </xf>
    <xf numFmtId="0" fontId="7" fillId="0" borderId="0" xfId="0" applyFont="1" applyAlignment="1">
      <alignment horizontal="center"/>
    </xf>
    <xf numFmtId="0" fontId="12" fillId="3" borderId="2" xfId="0" applyFont="1" applyFill="1" applyBorder="1" applyAlignment="1">
      <alignment horizontal="center"/>
    </xf>
    <xf numFmtId="0" fontId="7" fillId="2" borderId="2" xfId="0" applyFont="1" applyFill="1" applyBorder="1" applyAlignment="1">
      <alignment horizontal="center"/>
    </xf>
    <xf numFmtId="0" fontId="11" fillId="11" borderId="13" xfId="0" applyFont="1" applyFill="1" applyBorder="1" applyAlignment="1">
      <alignment horizontal="center"/>
    </xf>
    <xf numFmtId="0" fontId="7" fillId="11" borderId="4" xfId="0" applyFont="1" applyFill="1" applyBorder="1" applyAlignment="1">
      <alignment horizontal="center"/>
    </xf>
    <xf numFmtId="0" fontId="7" fillId="11" borderId="5" xfId="0" applyFont="1" applyFill="1" applyBorder="1"/>
    <xf numFmtId="0" fontId="7" fillId="11" borderId="6" xfId="0" applyFont="1" applyFill="1" applyBorder="1" applyAlignment="1">
      <alignment horizontal="center"/>
    </xf>
    <xf numFmtId="0" fontId="7" fillId="11" borderId="0" xfId="0" applyFont="1" applyFill="1" applyBorder="1" applyAlignment="1">
      <alignment horizontal="center"/>
    </xf>
    <xf numFmtId="0" fontId="7" fillId="11" borderId="7" xfId="0" applyFont="1" applyFill="1" applyBorder="1" applyAlignment="1">
      <alignment horizontal="center"/>
    </xf>
    <xf numFmtId="0" fontId="7" fillId="11" borderId="10" xfId="0" applyFont="1" applyFill="1" applyBorder="1"/>
    <xf numFmtId="0" fontId="7" fillId="11" borderId="11" xfId="0" applyFont="1" applyFill="1" applyBorder="1" applyAlignment="1">
      <alignment horizontal="center"/>
    </xf>
    <xf numFmtId="0" fontId="7" fillId="11" borderId="11" xfId="0" applyFont="1" applyFill="1" applyBorder="1"/>
    <xf numFmtId="0" fontId="7" fillId="11" borderId="12" xfId="0" applyFont="1" applyFill="1" applyBorder="1"/>
    <xf numFmtId="0" fontId="7" fillId="0" borderId="19" xfId="0" applyFont="1" applyBorder="1"/>
    <xf numFmtId="0" fontId="7" fillId="0" borderId="20" xfId="0" applyFont="1" applyBorder="1"/>
    <xf numFmtId="0" fontId="7" fillId="8" borderId="13" xfId="0" applyFont="1" applyFill="1" applyBorder="1" applyAlignment="1">
      <alignment horizontal="center"/>
    </xf>
    <xf numFmtId="0" fontId="7" fillId="8" borderId="4" xfId="0" applyFont="1" applyFill="1" applyBorder="1" applyAlignment="1">
      <alignment horizontal="center"/>
    </xf>
    <xf numFmtId="0" fontId="7" fillId="8" borderId="5" xfId="0" applyFont="1" applyFill="1" applyBorder="1" applyAlignment="1">
      <alignment horizontal="center"/>
    </xf>
    <xf numFmtId="0" fontId="7" fillId="8" borderId="0" xfId="0" applyFont="1" applyFill="1" applyBorder="1" applyAlignment="1">
      <alignment horizontal="center"/>
    </xf>
    <xf numFmtId="0" fontId="7" fillId="8" borderId="7" xfId="0" applyFont="1" applyFill="1" applyBorder="1" applyAlignment="1">
      <alignment horizontal="center"/>
    </xf>
    <xf numFmtId="0" fontId="7" fillId="8" borderId="10" xfId="0" applyFont="1" applyFill="1" applyBorder="1" applyAlignment="1">
      <alignment horizontal="center"/>
    </xf>
    <xf numFmtId="0" fontId="7" fillId="8" borderId="11" xfId="0" applyFont="1" applyFill="1" applyBorder="1" applyAlignment="1">
      <alignment horizontal="center"/>
    </xf>
    <xf numFmtId="0" fontId="7" fillId="8" borderId="12" xfId="0" applyFont="1" applyFill="1" applyBorder="1" applyAlignment="1">
      <alignment horizontal="center"/>
    </xf>
    <xf numFmtId="0" fontId="7" fillId="7" borderId="13" xfId="0" applyFont="1" applyFill="1" applyBorder="1" applyAlignment="1">
      <alignment horizontal="center"/>
    </xf>
    <xf numFmtId="0" fontId="7" fillId="7" borderId="4" xfId="0" applyFont="1" applyFill="1" applyBorder="1" applyAlignment="1">
      <alignment horizontal="center"/>
    </xf>
    <xf numFmtId="0" fontId="7" fillId="7" borderId="5" xfId="0" applyFont="1" applyFill="1" applyBorder="1" applyAlignment="1">
      <alignment horizontal="center"/>
    </xf>
    <xf numFmtId="0" fontId="7" fillId="7" borderId="0" xfId="0" applyFont="1" applyFill="1" applyBorder="1" applyAlignment="1">
      <alignment horizontal="center"/>
    </xf>
    <xf numFmtId="0" fontId="7" fillId="7" borderId="7" xfId="0" applyFont="1" applyFill="1" applyBorder="1" applyAlignment="1">
      <alignment horizontal="center"/>
    </xf>
    <xf numFmtId="0" fontId="7" fillId="7" borderId="10" xfId="0" applyFont="1" applyFill="1" applyBorder="1" applyAlignment="1">
      <alignment horizontal="center"/>
    </xf>
    <xf numFmtId="0" fontId="7" fillId="7" borderId="11" xfId="0" applyFont="1" applyFill="1" applyBorder="1" applyAlignment="1">
      <alignment horizontal="center"/>
    </xf>
    <xf numFmtId="0" fontId="7" fillId="7" borderId="12" xfId="0" applyFont="1" applyFill="1" applyBorder="1" applyAlignment="1">
      <alignment horizontal="center"/>
    </xf>
    <xf numFmtId="0" fontId="7" fillId="5" borderId="0" xfId="0" applyFont="1" applyFill="1"/>
    <xf numFmtId="0" fontId="7" fillId="8" borderId="3" xfId="0" applyFont="1" applyFill="1" applyBorder="1" applyAlignment="1">
      <alignment horizontal="center"/>
    </xf>
    <xf numFmtId="0" fontId="7" fillId="7" borderId="3" xfId="0" applyFont="1" applyFill="1" applyBorder="1" applyAlignment="1">
      <alignment horizontal="center"/>
    </xf>
    <xf numFmtId="0" fontId="7" fillId="0" borderId="21" xfId="0" applyFont="1" applyBorder="1"/>
    <xf numFmtId="0" fontId="7" fillId="0" borderId="22" xfId="0" applyFont="1" applyBorder="1"/>
    <xf numFmtId="0" fontId="7" fillId="0" borderId="17" xfId="0" applyFont="1" applyFill="1" applyBorder="1" applyAlignment="1">
      <alignment horizontal="center"/>
    </xf>
    <xf numFmtId="0" fontId="7" fillId="0" borderId="18" xfId="0" applyFont="1" applyFill="1" applyBorder="1" applyAlignment="1">
      <alignment horizontal="center"/>
    </xf>
    <xf numFmtId="0" fontId="7" fillId="0" borderId="23" xfId="0" applyFont="1" applyFill="1" applyBorder="1" applyAlignment="1">
      <alignment horizontal="center"/>
    </xf>
    <xf numFmtId="0" fontId="7" fillId="0" borderId="0" xfId="0" applyFont="1" applyFill="1" applyBorder="1" applyAlignment="1">
      <alignment horizontal="center"/>
    </xf>
    <xf numFmtId="0" fontId="7" fillId="0" borderId="25" xfId="0" applyFont="1" applyFill="1" applyBorder="1" applyAlignment="1">
      <alignment horizontal="center"/>
    </xf>
    <xf numFmtId="0" fontId="7" fillId="0" borderId="26" xfId="0" applyFont="1" applyFill="1" applyBorder="1" applyAlignment="1">
      <alignment horizontal="center"/>
    </xf>
    <xf numFmtId="0" fontId="7" fillId="0" borderId="0" xfId="0" applyFont="1" applyFill="1" applyBorder="1"/>
    <xf numFmtId="0" fontId="7" fillId="0" borderId="0" xfId="0" applyFont="1" applyFill="1"/>
    <xf numFmtId="0" fontId="7" fillId="0" borderId="20" xfId="0" applyFont="1" applyFill="1" applyBorder="1"/>
    <xf numFmtId="0" fontId="7" fillId="0" borderId="19" xfId="0" applyFont="1" applyFill="1" applyBorder="1"/>
    <xf numFmtId="0" fontId="7" fillId="0" borderId="27" xfId="0" applyFont="1" applyFill="1" applyBorder="1" applyAlignment="1">
      <alignment horizontal="center"/>
    </xf>
    <xf numFmtId="0" fontId="7" fillId="0" borderId="19" xfId="0" applyFont="1" applyBorder="1" applyAlignment="1">
      <alignment horizontal="center"/>
    </xf>
    <xf numFmtId="0" fontId="7" fillId="10" borderId="14" xfId="0" applyFont="1" applyFill="1" applyBorder="1" applyAlignment="1">
      <alignment horizontal="center"/>
    </xf>
    <xf numFmtId="0" fontId="7" fillId="0" borderId="0" xfId="0" applyFont="1" applyBorder="1"/>
    <xf numFmtId="0" fontId="7" fillId="0" borderId="28" xfId="0" applyFont="1" applyBorder="1"/>
    <xf numFmtId="0" fontId="13" fillId="0" borderId="0" xfId="0" applyFont="1"/>
    <xf numFmtId="0" fontId="14" fillId="0" borderId="0" xfId="0" applyFont="1"/>
    <xf numFmtId="0" fontId="15" fillId="0" borderId="0" xfId="0" applyFont="1"/>
    <xf numFmtId="0" fontId="16" fillId="0" borderId="0" xfId="0" applyFont="1"/>
    <xf numFmtId="0" fontId="13" fillId="0" borderId="0" xfId="0" applyFont="1" applyBorder="1"/>
    <xf numFmtId="0" fontId="16" fillId="0" borderId="0" xfId="0" applyFont="1" applyBorder="1"/>
    <xf numFmtId="0" fontId="15" fillId="0" borderId="0" xfId="0" applyFont="1" applyBorder="1"/>
    <xf numFmtId="0" fontId="11" fillId="0" borderId="0" xfId="0" applyFont="1"/>
    <xf numFmtId="0" fontId="17" fillId="0" borderId="0" xfId="0" applyFont="1"/>
    <xf numFmtId="0" fontId="18" fillId="0" borderId="0" xfId="0" applyFont="1"/>
    <xf numFmtId="0" fontId="19" fillId="0" borderId="0" xfId="0" applyFont="1"/>
    <xf numFmtId="0" fontId="7" fillId="0" borderId="24" xfId="0" applyFont="1" applyBorder="1"/>
    <xf numFmtId="0" fontId="20" fillId="0" borderId="0" xfId="0" applyFont="1"/>
    <xf numFmtId="0" fontId="21" fillId="0" borderId="0" xfId="0" applyFont="1"/>
    <xf numFmtId="0" fontId="22" fillId="0" borderId="0" xfId="0" applyFont="1"/>
    <xf numFmtId="0" fontId="23" fillId="0" borderId="0" xfId="0" applyFont="1"/>
    <xf numFmtId="0" fontId="24" fillId="0" borderId="0" xfId="0" applyFont="1"/>
    <xf numFmtId="0" fontId="25" fillId="0" borderId="0" xfId="0" applyFont="1"/>
    <xf numFmtId="0" fontId="7" fillId="0" borderId="0" xfId="0" applyFont="1" applyFill="1" applyAlignment="1">
      <alignment horizontal="center"/>
    </xf>
    <xf numFmtId="0" fontId="7" fillId="0" borderId="0" xfId="0" applyFont="1" applyAlignment="1">
      <alignment vertical="center"/>
    </xf>
    <xf numFmtId="0" fontId="7" fillId="0" borderId="0" xfId="0" applyFont="1" applyAlignment="1">
      <alignment horizontal="center" vertical="center"/>
    </xf>
    <xf numFmtId="0" fontId="7" fillId="0" borderId="0" xfId="0" applyFont="1" applyAlignment="1">
      <alignment horizontal="center" vertical="center" wrapText="1"/>
    </xf>
    <xf numFmtId="0" fontId="7" fillId="0" borderId="0" xfId="0" applyFont="1" applyAlignment="1" applyProtection="1">
      <alignment horizontal="center"/>
      <protection locked="0"/>
    </xf>
  </cellXfs>
  <cellStyles count="3">
    <cellStyle name="Гіперпосилання" xfId="1" builtinId="8" customBuiltin="1"/>
    <cellStyle name="Звичайний" xfId="0" builtinId="0"/>
    <cellStyle name="Переглянуте гіперпосилання" xfId="2" builtinId="9" customBuiltin="1"/>
  </cellStyles>
  <dxfs count="3360">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1" indent="0" justifyLastLine="0" shrinkToFit="0" readingOrder="0"/>
    </dxf>
    <dxf>
      <alignment horizontal="center" vertical="bottom" textRotation="0" wrapText="1" indent="0" justifyLastLine="0" shrinkToFit="0" readingOrder="0"/>
    </dxf>
    <dxf>
      <alignment horizontal="center" vertical="bottom" textRotation="0" wrapText="1" indent="0" justifyLastLine="0" shrinkToFit="0" readingOrder="0"/>
    </dxf>
    <dxf>
      <alignment horizontal="center" vertical="bottom" textRotation="0" wrapText="1"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1"/>
        <color auto="1"/>
        <name val="Calibri"/>
        <family val="2"/>
        <scheme val="minor"/>
      </font>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font>
        <b val="0"/>
        <i val="0"/>
        <strike val="0"/>
        <condense val="0"/>
        <extend val="0"/>
        <outline val="0"/>
        <shadow val="0"/>
        <u val="none"/>
        <vertAlign val="baseline"/>
        <sz val="11"/>
        <color rgb="FFFF0000"/>
        <name val="Calibri"/>
        <family val="2"/>
        <scheme val="minor"/>
      </font>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font>
        <b/>
        <i val="0"/>
        <strike val="0"/>
        <condense val="0"/>
        <extend val="0"/>
        <outline val="0"/>
        <shadow val="0"/>
        <u val="none"/>
        <vertAlign val="baseline"/>
        <sz val="11"/>
        <color rgb="FFFF0000"/>
        <name val="Calibri"/>
        <family val="2"/>
        <scheme val="minor"/>
      </font>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color theme="1"/>
        <name val="Times New Roman"/>
        <family val="1"/>
        <scheme val="none"/>
      </font>
      <alignment horizontal="center" vertical="center" textRotation="0" wrapText="1" indent="0" justifyLastLine="0" shrinkToFit="0" readingOrder="0"/>
    </dxf>
    <dxf>
      <font>
        <strike val="0"/>
        <outline val="0"/>
        <shadow val="0"/>
        <u val="none"/>
        <vertAlign val="baseline"/>
        <sz val="12"/>
        <color theme="1"/>
        <name val="Times New Roman"/>
        <family val="1"/>
        <scheme val="none"/>
      </font>
      <alignment horizontal="center" vertical="center" textRotation="0" wrapText="1" indent="0" justifyLastLine="0" shrinkToFit="0" readingOrder="0"/>
    </dxf>
    <dxf>
      <font>
        <strike val="0"/>
        <outline val="0"/>
        <shadow val="0"/>
        <u val="none"/>
        <vertAlign val="baseline"/>
        <sz val="12"/>
        <color theme="1"/>
        <name val="Times New Roman"/>
        <family val="1"/>
        <scheme val="none"/>
      </font>
      <alignment horizontal="center" vertical="center" textRotation="0" wrapText="1" indent="0" justifyLastLine="0" shrinkToFit="0" readingOrder="0"/>
    </dxf>
    <dxf>
      <font>
        <strike val="0"/>
        <outline val="0"/>
        <shadow val="0"/>
        <u val="none"/>
        <vertAlign val="baseline"/>
        <sz val="12"/>
        <color theme="1"/>
        <name val="Times New Roman"/>
        <family val="1"/>
        <scheme val="none"/>
      </font>
      <alignment horizontal="center" vertical="center" textRotation="0" wrapText="0" indent="0" justifyLastLine="0" shrinkToFit="0" readingOrder="0"/>
    </dxf>
    <dxf>
      <font>
        <strike val="0"/>
        <outline val="0"/>
        <shadow val="0"/>
        <u val="none"/>
        <vertAlign val="baseline"/>
        <sz val="12"/>
        <color theme="1"/>
        <name val="Times New Roman"/>
        <family val="1"/>
        <scheme val="none"/>
      </font>
      <alignment horizontal="center" vertical="center" textRotation="0" wrapText="0" indent="0" justifyLastLine="0" shrinkToFit="0" readingOrder="0"/>
    </dxf>
    <dxf>
      <font>
        <strike val="0"/>
        <outline val="0"/>
        <shadow val="0"/>
        <u val="none"/>
        <vertAlign val="baseline"/>
        <sz val="12"/>
        <color theme="1"/>
        <name val="Times New Roman"/>
        <family val="1"/>
        <scheme val="none"/>
      </font>
      <alignment horizontal="center" vertical="center" textRotation="0" wrapText="0" indent="0" justifyLastLine="0" shrinkToFit="0" readingOrder="0"/>
    </dxf>
    <dxf>
      <font>
        <strike val="0"/>
        <outline val="0"/>
        <shadow val="0"/>
        <u val="none"/>
        <vertAlign val="baseline"/>
        <sz val="12"/>
        <color theme="1"/>
        <name val="Times New Roman"/>
        <family val="1"/>
        <scheme val="none"/>
      </font>
      <alignment horizontal="center" vertical="center" textRotation="0" wrapText="0" indent="0" justifyLastLine="0" shrinkToFit="0" readingOrder="0"/>
    </dxf>
    <dxf>
      <font>
        <strike val="0"/>
        <outline val="0"/>
        <shadow val="0"/>
        <u val="none"/>
        <vertAlign val="baseline"/>
        <sz val="12"/>
        <color theme="1"/>
        <name val="Times New Roman"/>
        <family val="1"/>
        <scheme val="none"/>
      </font>
      <alignment horizontal="center" vertical="center" textRotation="0" wrapText="0" indent="0" justifyLastLine="0" shrinkToFit="0" readingOrder="0"/>
    </dxf>
    <dxf>
      <font>
        <strike val="0"/>
        <outline val="0"/>
        <shadow val="0"/>
        <u val="none"/>
        <vertAlign val="baseline"/>
        <sz val="12"/>
        <color theme="1"/>
        <name val="Times New Roman"/>
        <family val="1"/>
        <scheme val="none"/>
      </font>
      <alignment horizontal="center" vertical="center" textRotation="0" wrapText="0" indent="0" justifyLastLine="0" shrinkToFit="0" readingOrder="0"/>
    </dxf>
    <dxf>
      <font>
        <strike val="0"/>
        <outline val="0"/>
        <shadow val="0"/>
        <u val="none"/>
        <vertAlign val="baseline"/>
        <sz val="12"/>
        <color theme="1"/>
        <name val="Times New Roman"/>
        <family val="1"/>
        <scheme val="none"/>
      </font>
      <alignment horizontal="center" vertical="center" textRotation="0" wrapText="1" indent="0" justifyLastLine="0" shrinkToFit="0" readingOrder="0"/>
    </dxf>
    <dxf>
      <font>
        <strike val="0"/>
        <outline val="0"/>
        <shadow val="0"/>
        <u val="none"/>
        <vertAlign val="baseline"/>
        <sz val="12"/>
        <color theme="1"/>
        <name val="Times New Roman"/>
        <family val="1"/>
        <scheme val="none"/>
      </font>
      <alignment horizontal="center" vertical="center" textRotation="0" wrapText="1" indent="0" justifyLastLine="0" shrinkToFit="0" readingOrder="0"/>
    </dxf>
    <dxf>
      <font>
        <strike val="0"/>
        <outline val="0"/>
        <shadow val="0"/>
        <u val="none"/>
        <vertAlign val="baseline"/>
        <sz val="12"/>
        <color theme="1"/>
        <name val="Times New Roman"/>
        <family val="1"/>
        <scheme val="none"/>
      </font>
      <alignment horizontal="center" vertical="center" textRotation="0" indent="0" justifyLastLine="0" shrinkToFit="0" readingOrder="0"/>
    </dxf>
    <dxf>
      <font>
        <strike val="0"/>
        <outline val="0"/>
        <shadow val="0"/>
        <u val="none"/>
        <vertAlign val="baseline"/>
        <sz val="12"/>
        <color theme="1"/>
        <name val="Times New Roman"/>
        <family val="1"/>
        <scheme val="none"/>
      </font>
    </dxf>
    <dxf>
      <font>
        <strike val="0"/>
        <outline val="0"/>
        <shadow val="0"/>
        <u val="none"/>
        <vertAlign val="baseline"/>
        <sz val="12"/>
        <color theme="1"/>
        <name val="Times New Roman"/>
        <family val="1"/>
        <scheme val="none"/>
      </font>
    </dxf>
    <dxf>
      <font>
        <strike val="0"/>
        <outline val="0"/>
        <shadow val="0"/>
        <u val="none"/>
        <vertAlign val="baseline"/>
        <sz val="12"/>
        <color theme="1"/>
        <name val="Times New Roman"/>
        <family val="1"/>
        <scheme val="none"/>
      </font>
    </dxf>
    <dxf>
      <font>
        <strike val="0"/>
        <outline val="0"/>
        <shadow val="0"/>
        <u val="none"/>
        <vertAlign val="baseline"/>
        <sz val="12"/>
        <color theme="1"/>
        <name val="Times New Roman"/>
        <family val="1"/>
        <scheme val="none"/>
      </font>
    </dxf>
    <dxf>
      <font>
        <strike val="0"/>
        <outline val="0"/>
        <shadow val="0"/>
        <u val="none"/>
        <vertAlign val="baseline"/>
        <sz val="12"/>
        <color theme="1"/>
        <name val="Times New Roman"/>
        <family val="1"/>
        <scheme val="none"/>
      </font>
    </dxf>
    <dxf>
      <font>
        <strike val="0"/>
        <outline val="0"/>
        <shadow val="0"/>
        <u val="none"/>
        <vertAlign val="baseline"/>
        <sz val="12"/>
        <color theme="1"/>
        <name val="Times New Roman"/>
        <family val="1"/>
        <scheme val="none"/>
      </font>
      <alignment horizontal="center" vertical="bottom" textRotation="0" wrapText="0" indent="0" justifyLastLine="0" shrinkToFit="0" readingOrder="0"/>
    </dxf>
    <dxf>
      <font>
        <strike val="0"/>
        <outline val="0"/>
        <shadow val="0"/>
        <u val="none"/>
        <vertAlign val="baseline"/>
        <sz val="12"/>
        <color theme="1"/>
        <name val="Times New Roman"/>
        <family val="1"/>
        <scheme val="none"/>
      </font>
      <alignment horizontal="center" vertical="bottom" textRotation="0" wrapText="0" indent="0" justifyLastLine="0" shrinkToFit="0" readingOrder="0"/>
    </dxf>
    <dxf>
      <font>
        <strike val="0"/>
        <outline val="0"/>
        <shadow val="0"/>
        <u val="none"/>
        <vertAlign val="baseline"/>
        <sz val="12"/>
        <color theme="1"/>
        <name val="Times New Roman"/>
        <family val="1"/>
        <scheme val="none"/>
      </font>
    </dxf>
    <dxf>
      <font>
        <strike val="0"/>
        <outline val="0"/>
        <shadow val="0"/>
        <u val="none"/>
        <vertAlign val="baseline"/>
        <sz val="12"/>
        <color theme="1"/>
        <name val="Times New Roman"/>
        <family val="1"/>
        <scheme val="none"/>
      </font>
    </dxf>
    <dxf>
      <font>
        <strike val="0"/>
        <outline val="0"/>
        <shadow val="0"/>
        <u val="none"/>
        <vertAlign val="baseline"/>
        <sz val="12"/>
        <color theme="1"/>
        <name val="Times New Roman"/>
        <family val="1"/>
        <scheme val="none"/>
      </font>
      <alignment horizontal="center" vertical="bottom" textRotation="0" wrapText="0" indent="0" justifyLastLine="0" shrinkToFit="0" readingOrder="0"/>
    </dxf>
    <dxf>
      <font>
        <strike val="0"/>
        <outline val="0"/>
        <shadow val="0"/>
        <u val="none"/>
        <vertAlign val="baseline"/>
        <sz val="12"/>
        <color theme="1"/>
        <name val="Times New Roman"/>
        <family val="1"/>
        <scheme val="none"/>
      </font>
      <alignment horizontal="center" vertical="bottom" textRotation="0" wrapText="0" indent="0" justifyLastLine="0" shrinkToFit="0" readingOrder="0"/>
    </dxf>
    <dxf>
      <font>
        <strike val="0"/>
        <outline val="0"/>
        <shadow val="0"/>
        <u val="none"/>
        <vertAlign val="baseline"/>
        <sz val="12"/>
        <color theme="1"/>
        <name val="Times New Roman"/>
        <family val="1"/>
        <scheme val="none"/>
      </font>
      <alignment horizontal="center" vertical="bottom" textRotation="0" wrapText="0" indent="0" justifyLastLine="0" shrinkToFit="0" readingOrder="0"/>
    </dxf>
    <dxf>
      <font>
        <strike val="0"/>
        <outline val="0"/>
        <shadow val="0"/>
        <u val="none"/>
        <vertAlign val="baseline"/>
        <sz val="12"/>
        <color theme="1"/>
        <name val="Times New Roman"/>
        <family val="1"/>
        <scheme val="none"/>
      </font>
      <alignment horizontal="center" vertical="bottom" textRotation="0" wrapText="0" indent="0" justifyLastLine="0" shrinkToFit="0" readingOrder="0"/>
    </dxf>
    <dxf>
      <font>
        <strike val="0"/>
        <outline val="0"/>
        <shadow val="0"/>
        <u val="none"/>
        <vertAlign val="baseline"/>
        <sz val="12"/>
        <color theme="1"/>
        <name val="Times New Roman"/>
        <family val="1"/>
        <scheme val="none"/>
      </font>
      <alignment horizontal="center" vertical="center" textRotation="0" wrapText="0" indent="0" justifyLastLine="0" shrinkToFit="0" readingOrder="0"/>
    </dxf>
    <dxf>
      <font>
        <strike val="0"/>
        <outline val="0"/>
        <shadow val="0"/>
        <u val="none"/>
        <vertAlign val="baseline"/>
        <sz val="12"/>
        <color theme="1"/>
        <name val="Times New Roman"/>
        <family val="1"/>
        <scheme val="none"/>
      </font>
      <alignment horizontal="center" vertical="center" textRotation="0" wrapText="1" indent="0" justifyLastLine="0" shrinkToFit="0" readingOrder="0"/>
    </dxf>
    <dxf>
      <font>
        <strike val="0"/>
        <outline val="0"/>
        <shadow val="0"/>
        <u val="none"/>
        <vertAlign val="baseline"/>
        <sz val="12"/>
        <color theme="1"/>
        <name val="Times New Roman"/>
        <family val="1"/>
        <scheme val="none"/>
      </font>
      <alignment horizontal="center" vertical="bottom" textRotation="0" wrapText="0" indent="0" justifyLastLine="0" shrinkToFit="0" readingOrder="0"/>
    </dxf>
    <dxf>
      <font>
        <strike val="0"/>
        <outline val="0"/>
        <shadow val="0"/>
        <u val="none"/>
        <vertAlign val="baseline"/>
        <sz val="12"/>
        <color theme="1"/>
        <name val="Times New Roman"/>
        <family val="1"/>
        <scheme val="none"/>
      </font>
      <alignment horizontal="center" vertical="bottom" textRotation="0" wrapText="0" indent="0" justifyLastLine="0" shrinkToFit="0" readingOrder="0"/>
    </dxf>
    <dxf>
      <font>
        <strike val="0"/>
        <outline val="0"/>
        <shadow val="0"/>
        <u val="none"/>
        <vertAlign val="baseline"/>
        <sz val="12"/>
        <color theme="1"/>
        <name val="Times New Roman"/>
        <family val="1"/>
        <scheme val="none"/>
      </font>
      <alignment horizontal="center" vertical="bottom" textRotation="0" wrapText="0" indent="0" justifyLastLine="0" shrinkToFit="0" readingOrder="0"/>
    </dxf>
    <dxf>
      <font>
        <strike val="0"/>
        <outline val="0"/>
        <shadow val="0"/>
        <u val="none"/>
        <vertAlign val="baseline"/>
        <sz val="12"/>
        <color theme="1"/>
        <name val="Times New Roman"/>
        <family val="1"/>
        <scheme val="none"/>
      </font>
      <alignment horizontal="center" vertical="bottom" textRotation="0" wrapText="0" indent="0" justifyLastLine="0" shrinkToFit="0" readingOrder="0"/>
      <protection locked="0" hidden="0"/>
    </dxf>
    <dxf>
      <font>
        <strike val="0"/>
        <outline val="0"/>
        <shadow val="0"/>
        <u val="none"/>
        <vertAlign val="baseline"/>
        <sz val="12"/>
        <color theme="1"/>
        <name val="Times New Roman"/>
        <family val="1"/>
        <scheme val="none"/>
      </font>
      <alignment horizontal="center" vertical="bottom" textRotation="0" wrapText="0" indent="0" justifyLastLine="0" shrinkToFit="0" readingOrder="0"/>
      <protection locked="0" hidden="0"/>
    </dxf>
    <dxf>
      <font>
        <strike val="0"/>
        <outline val="0"/>
        <shadow val="0"/>
        <u val="none"/>
        <vertAlign val="baseline"/>
        <sz val="12"/>
        <color theme="1"/>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color theme="5"/>
        <name val="Times New Roman"/>
        <family val="1"/>
        <scheme val="none"/>
      </font>
    </dxf>
    <dxf>
      <font>
        <strike val="0"/>
        <outline val="0"/>
        <shadow val="0"/>
        <u val="none"/>
        <vertAlign val="baseline"/>
        <sz val="12"/>
        <color theme="5"/>
        <name val="Times New Roman"/>
        <family val="1"/>
        <scheme val="none"/>
      </font>
    </dxf>
    <dxf>
      <font>
        <strike val="0"/>
        <outline val="0"/>
        <shadow val="0"/>
        <u val="none"/>
        <vertAlign val="baseline"/>
        <sz val="12"/>
        <color theme="5"/>
        <name val="Times New Roman"/>
        <family val="1"/>
        <scheme val="none"/>
      </font>
    </dxf>
    <dxf>
      <font>
        <strike val="0"/>
        <outline val="0"/>
        <shadow val="0"/>
        <u val="none"/>
        <vertAlign val="baseline"/>
        <sz val="12"/>
        <color rgb="FFFF0000"/>
        <name val="Times New Roman"/>
        <family val="1"/>
        <scheme val="none"/>
      </font>
    </dxf>
    <dxf>
      <font>
        <strike val="0"/>
        <outline val="0"/>
        <shadow val="0"/>
        <u val="none"/>
        <vertAlign val="baseline"/>
        <sz val="12"/>
        <color rgb="FFFF0000"/>
        <name val="Times New Roman"/>
        <family val="1"/>
        <scheme val="none"/>
      </font>
    </dxf>
    <dxf>
      <font>
        <strike val="0"/>
        <outline val="0"/>
        <shadow val="0"/>
        <u val="none"/>
        <vertAlign val="baseline"/>
        <sz val="12"/>
        <color rgb="FFFF0000"/>
        <name val="Times New Roman"/>
        <family val="1"/>
        <scheme val="none"/>
      </font>
    </dxf>
    <dxf>
      <font>
        <strike val="0"/>
        <outline val="0"/>
        <shadow val="0"/>
        <u val="none"/>
        <vertAlign val="baseline"/>
        <sz val="12"/>
        <name val="Times New Roman"/>
        <family val="1"/>
        <scheme val="none"/>
      </font>
    </dxf>
    <dxf>
      <font>
        <strike val="0"/>
        <outline val="0"/>
        <shadow val="0"/>
        <u val="none"/>
        <vertAlign val="baseline"/>
        <sz val="12"/>
        <name val="Times New Roman"/>
        <family val="1"/>
        <scheme val="none"/>
      </font>
    </dxf>
    <dxf>
      <font>
        <strike val="0"/>
        <outline val="0"/>
        <shadow val="0"/>
        <u val="none"/>
        <vertAlign val="baseline"/>
        <sz val="12"/>
        <name val="Times New Roman"/>
        <family val="1"/>
        <scheme val="none"/>
      </font>
    </dxf>
    <dxf>
      <font>
        <strike val="0"/>
        <outline val="0"/>
        <shadow val="0"/>
        <u val="none"/>
        <vertAlign val="baseline"/>
        <sz val="12"/>
        <color theme="1" tint="4.9989318521683403E-2"/>
        <name val="Times New Roman"/>
        <family val="1"/>
        <scheme val="none"/>
      </font>
    </dxf>
    <dxf>
      <font>
        <strike val="0"/>
        <outline val="0"/>
        <shadow val="0"/>
        <u val="none"/>
        <vertAlign val="baseline"/>
        <sz val="12"/>
        <color theme="1" tint="4.9989318521683403E-2"/>
        <name val="Times New Roman"/>
        <family val="1"/>
        <scheme val="none"/>
      </font>
    </dxf>
    <dxf>
      <font>
        <strike val="0"/>
        <outline val="0"/>
        <shadow val="0"/>
        <u val="none"/>
        <vertAlign val="baseline"/>
        <sz val="12"/>
        <color theme="1" tint="0.499984740745262"/>
        <name val="Times New Roman"/>
        <family val="1"/>
        <scheme val="none"/>
      </font>
    </dxf>
    <dxf>
      <font>
        <strike val="0"/>
        <outline val="0"/>
        <shadow val="0"/>
        <u val="none"/>
        <vertAlign val="baseline"/>
        <sz val="12"/>
        <color theme="2" tint="-0.749992370372631"/>
        <name val="Times New Roman"/>
        <family val="1"/>
        <scheme val="none"/>
      </font>
    </dxf>
    <dxf>
      <font>
        <strike val="0"/>
        <outline val="0"/>
        <shadow val="0"/>
        <u val="none"/>
        <vertAlign val="baseline"/>
        <sz val="12"/>
        <color theme="2" tint="-0.749992370372631"/>
        <name val="Times New Roman"/>
        <family val="1"/>
        <scheme val="none"/>
      </font>
    </dxf>
    <dxf>
      <font>
        <strike val="0"/>
        <outline val="0"/>
        <shadow val="0"/>
        <u val="none"/>
        <vertAlign val="baseline"/>
        <sz val="12"/>
        <color theme="2" tint="-0.749992370372631"/>
        <name val="Times New Roman"/>
        <family val="1"/>
        <scheme val="none"/>
      </font>
    </dxf>
    <dxf>
      <font>
        <strike val="0"/>
        <outline val="0"/>
        <shadow val="0"/>
        <u val="none"/>
        <vertAlign val="baseline"/>
        <sz val="12"/>
        <color theme="5" tint="-0.499984740745262"/>
        <name val="Times New Roman"/>
        <family val="1"/>
        <scheme val="none"/>
      </font>
    </dxf>
    <dxf>
      <font>
        <strike val="0"/>
        <outline val="0"/>
        <shadow val="0"/>
        <u val="none"/>
        <vertAlign val="baseline"/>
        <sz val="12"/>
        <color theme="5" tint="-0.499984740745262"/>
        <name val="Times New Roman"/>
        <family val="1"/>
        <scheme val="none"/>
      </font>
    </dxf>
    <dxf>
      <font>
        <strike val="0"/>
        <outline val="0"/>
        <shadow val="0"/>
        <u val="none"/>
        <vertAlign val="baseline"/>
        <sz val="12"/>
        <color theme="5" tint="-0.499984740745262"/>
        <name val="Times New Roman"/>
        <family val="1"/>
        <scheme val="none"/>
      </font>
    </dxf>
    <dxf>
      <font>
        <strike val="0"/>
        <outline val="0"/>
        <shadow val="0"/>
        <u val="none"/>
        <vertAlign val="baseline"/>
        <sz val="12"/>
        <color theme="0"/>
        <name val="Times New Roman"/>
        <family val="1"/>
        <scheme val="none"/>
      </font>
    </dxf>
    <dxf>
      <font>
        <strike val="0"/>
        <outline val="0"/>
        <shadow val="0"/>
        <u val="none"/>
        <vertAlign val="baseline"/>
        <sz val="12"/>
        <color theme="0"/>
        <name val="Times New Roman"/>
        <family val="1"/>
        <scheme val="none"/>
      </font>
    </dxf>
    <dxf>
      <font>
        <strike val="0"/>
        <outline val="0"/>
        <shadow val="0"/>
        <u val="none"/>
        <vertAlign val="baseline"/>
        <sz val="12"/>
        <color theme="0"/>
        <name val="Times New Roman"/>
        <family val="1"/>
        <scheme val="none"/>
      </font>
    </dxf>
    <dxf>
      <font>
        <strike val="0"/>
        <outline val="0"/>
        <shadow val="0"/>
        <u val="none"/>
        <vertAlign val="baseline"/>
        <sz val="12"/>
        <color rgb="FF7030A0"/>
        <name val="Times New Roman"/>
        <family val="1"/>
        <scheme val="none"/>
      </font>
    </dxf>
    <dxf>
      <font>
        <strike val="0"/>
        <outline val="0"/>
        <shadow val="0"/>
        <u val="none"/>
        <vertAlign val="baseline"/>
        <sz val="12"/>
        <color rgb="FF7030A0"/>
        <name val="Times New Roman"/>
        <family val="1"/>
        <scheme val="none"/>
      </font>
    </dxf>
    <dxf>
      <font>
        <strike val="0"/>
        <outline val="0"/>
        <shadow val="0"/>
        <u val="none"/>
        <vertAlign val="baseline"/>
        <sz val="12"/>
        <color rgb="FF7030A0"/>
        <name val="Times New Roman"/>
        <family val="1"/>
        <scheme val="none"/>
      </font>
    </dxf>
    <dxf>
      <font>
        <strike val="0"/>
        <outline val="0"/>
        <shadow val="0"/>
        <u val="none"/>
        <vertAlign val="baseline"/>
        <sz val="12"/>
        <color rgb="FFFFFF00"/>
        <name val="Times New Roman"/>
        <family val="1"/>
        <scheme val="none"/>
      </font>
    </dxf>
    <dxf>
      <font>
        <strike val="0"/>
        <outline val="0"/>
        <shadow val="0"/>
        <u val="none"/>
        <vertAlign val="baseline"/>
        <sz val="12"/>
        <color rgb="FFFFFF00"/>
        <name val="Times New Roman"/>
        <family val="1"/>
        <scheme val="none"/>
      </font>
    </dxf>
    <dxf>
      <font>
        <strike val="0"/>
        <outline val="0"/>
        <shadow val="0"/>
        <u val="none"/>
        <vertAlign val="baseline"/>
        <sz val="12"/>
        <color rgb="FFFFFF00"/>
        <name val="Times New Roman"/>
        <family val="1"/>
        <scheme val="none"/>
      </font>
    </dxf>
    <dxf>
      <font>
        <strike val="0"/>
        <outline val="0"/>
        <shadow val="0"/>
        <u val="none"/>
        <vertAlign val="baseline"/>
        <sz val="12"/>
        <color theme="9" tint="-0.499984740745262"/>
        <name val="Times New Roman"/>
        <family val="1"/>
        <scheme val="none"/>
      </font>
    </dxf>
    <dxf>
      <font>
        <strike val="0"/>
        <outline val="0"/>
        <shadow val="0"/>
        <u val="none"/>
        <vertAlign val="baseline"/>
        <sz val="12"/>
        <color theme="9" tint="-0.499984740745262"/>
        <name val="Times New Roman"/>
        <family val="1"/>
        <scheme val="none"/>
      </font>
    </dxf>
    <dxf>
      <font>
        <strike val="0"/>
        <outline val="0"/>
        <shadow val="0"/>
        <u val="none"/>
        <vertAlign val="baseline"/>
        <sz val="12"/>
        <color theme="9" tint="-0.499984740745262"/>
        <name val="Times New Roman"/>
        <family val="1"/>
        <scheme val="none"/>
      </font>
    </dxf>
    <dxf>
      <font>
        <strike val="0"/>
        <outline val="0"/>
        <shadow val="0"/>
        <u val="none"/>
        <vertAlign val="baseline"/>
        <sz val="12"/>
        <color theme="4" tint="-0.249977111117893"/>
        <name val="Times New Roman"/>
        <family val="1"/>
        <scheme val="none"/>
      </font>
    </dxf>
    <dxf>
      <font>
        <strike val="0"/>
        <outline val="0"/>
        <shadow val="0"/>
        <u val="none"/>
        <vertAlign val="baseline"/>
        <sz val="12"/>
        <color theme="4" tint="-0.249977111117893"/>
        <name val="Times New Roman"/>
        <family val="1"/>
        <scheme val="none"/>
      </font>
    </dxf>
    <dxf>
      <font>
        <b/>
        <strike val="0"/>
        <outline val="0"/>
        <shadow val="0"/>
        <u val="none"/>
        <vertAlign val="baseline"/>
        <sz val="12"/>
        <color theme="4" tint="-0.249977111117893"/>
        <name val="Times New Roman"/>
        <family val="1"/>
        <scheme val="none"/>
      </font>
    </dxf>
    <dxf>
      <font>
        <strike val="0"/>
        <outline val="0"/>
        <shadow val="0"/>
        <u val="none"/>
        <vertAlign val="baseline"/>
        <sz val="12"/>
        <color theme="5" tint="0.39997558519241921"/>
        <name val="Times New Roman"/>
        <family val="1"/>
        <scheme val="none"/>
      </font>
    </dxf>
    <dxf>
      <font>
        <strike val="0"/>
        <outline val="0"/>
        <shadow val="0"/>
        <u val="none"/>
        <vertAlign val="baseline"/>
        <sz val="12"/>
        <color theme="5" tint="0.39997558519241921"/>
        <name val="Times New Roman"/>
        <family val="1"/>
        <scheme val="none"/>
      </font>
    </dxf>
    <dxf>
      <font>
        <strike val="0"/>
        <outline val="0"/>
        <shadow val="0"/>
        <u val="none"/>
        <vertAlign val="baseline"/>
        <sz val="12"/>
        <color theme="5" tint="0.39997558519241921"/>
        <name val="Times New Roman"/>
        <family val="1"/>
        <scheme val="none"/>
      </font>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9" tint="0.39997558519241921"/>
        </patternFill>
      </fill>
    </dxf>
    <dxf>
      <font>
        <strike val="0"/>
        <outline val="0"/>
        <shadow val="0"/>
        <u val="none"/>
        <vertAlign val="baseline"/>
        <sz val="12"/>
        <name val="Times New Roman"/>
        <family val="1"/>
        <scheme val="none"/>
      </font>
      <fill>
        <patternFill patternType="solid">
          <fgColor indexed="64"/>
          <bgColor theme="9"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b val="0"/>
        <i val="0"/>
        <strike val="0"/>
        <condense val="0"/>
        <extend val="0"/>
        <outline val="0"/>
        <shadow val="0"/>
        <u val="none"/>
        <vertAlign val="baseline"/>
        <sz val="11"/>
        <color theme="1"/>
        <name val="Calibri"/>
        <family val="2"/>
        <scheme val="minor"/>
      </font>
      <alignment horizontal="center" vertical="bottom" textRotation="0" wrapText="0" indent="0" justifyLastLine="0" shrinkToFit="0" readingOrder="0"/>
      <border diagonalUp="0" diagonalDown="0" outline="0">
        <left style="thin">
          <color theme="1"/>
        </left>
        <right style="thin">
          <color theme="1"/>
        </right>
        <top style="thin">
          <color theme="1"/>
        </top>
        <bottom style="thick">
          <color theme="1"/>
        </bottom>
      </border>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fill>
        <patternFill patternType="solid">
          <fgColor indexed="64"/>
          <bgColor theme="4" tint="0.39997558519241921"/>
        </patternFill>
      </fill>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2"/>
        <name val="Times New Roman"/>
        <family val="1"/>
        <scheme val="none"/>
      </font>
      <alignment horizontal="center" vertical="bottom" textRotation="0" wrapText="0" indent="0" justifyLastLine="0" shrinkToFit="0" readingOrder="0"/>
    </dxf>
    <dxf>
      <font>
        <b/>
        <strike val="0"/>
        <outline val="0"/>
        <shadow val="0"/>
        <u val="none"/>
        <vertAlign val="baseline"/>
        <sz val="12"/>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color theme="0"/>
        <name val="Times New Roman"/>
        <family val="1"/>
        <scheme val="none"/>
      </font>
      <fill>
        <patternFill patternType="solid">
          <fgColor indexed="64"/>
          <bgColor rgb="FF0070C0"/>
        </patternFill>
      </fill>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color theme="0"/>
        <name val="Times New Roman"/>
        <family val="1"/>
        <scheme val="none"/>
      </font>
      <fill>
        <patternFill patternType="solid">
          <fgColor indexed="64"/>
          <bgColor rgb="FF0070C0"/>
        </patternFill>
      </fill>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color theme="0"/>
        <name val="Times New Roman"/>
        <family val="1"/>
        <scheme val="none"/>
      </font>
      <fill>
        <patternFill patternType="solid">
          <fgColor indexed="64"/>
          <bgColor rgb="FF0070C0"/>
        </patternFill>
      </fill>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name val="Times New Roman"/>
        <family val="1"/>
        <scheme val="none"/>
      </font>
      <alignment horizontal="center" vertical="bottom" textRotation="0" wrapText="0" indent="0" justifyLastLine="0" shrinkToFit="0" readingOrder="0"/>
    </dxf>
    <dxf>
      <font>
        <strike val="0"/>
        <outline val="0"/>
        <shadow val="0"/>
        <u val="none"/>
        <vertAlign val="baseline"/>
        <sz val="11"/>
        <name val="Times New Roman"/>
        <family val="1"/>
        <scheme val="none"/>
      </font>
      <alignment horizontal="center" vertical="bottom" textRotation="0" wrapText="0" indent="0" justifyLastLine="0" shrinkToFit="0" readingOrder="0"/>
    </dxf>
    <dxf>
      <font>
        <b/>
        <strike val="0"/>
        <outline val="0"/>
        <shadow val="0"/>
        <u val="none"/>
        <vertAlign val="baseline"/>
        <sz val="11"/>
        <color theme="0"/>
        <name val="Times New Roman"/>
        <family val="1"/>
        <scheme val="none"/>
      </font>
      <fill>
        <patternFill patternType="solid">
          <fgColor indexed="64"/>
          <bgColor rgb="FF0070C0"/>
        </patternFill>
      </fill>
      <alignment horizontal="center" vertical="bottom" textRotation="0" wrapText="0" indent="0" justifyLastLine="0" shrinkToFit="0" readingOrder="0"/>
    </dxf>
  </dxfs>
  <tableStyles count="0" defaultTableStyle="TableStyleMedium2" defaultPivotStyle="PivotStyleLight16"/>
  <colors>
    <mruColors>
      <color rgb="FFFF99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image" Target="../media/image5.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jpeg"/><Relationship Id="rId5" Type="http://schemas.openxmlformats.org/officeDocument/2006/relationships/image" Target="../media/image10.png"/><Relationship Id="rId4" Type="http://schemas.openxmlformats.org/officeDocument/2006/relationships/image" Target="../media/image9.jpeg"/></Relationships>
</file>

<file path=xl/drawings/drawing1.xml><?xml version="1.0" encoding="utf-8"?>
<xdr:wsDr xmlns:xdr="http://schemas.openxmlformats.org/drawingml/2006/spreadsheetDrawing" xmlns:a="http://schemas.openxmlformats.org/drawingml/2006/main">
  <xdr:oneCellAnchor>
    <xdr:from>
      <xdr:col>0</xdr:col>
      <xdr:colOff>68580</xdr:colOff>
      <xdr:row>0</xdr:row>
      <xdr:rowOff>83821</xdr:rowOff>
    </xdr:from>
    <xdr:ext cx="14241780" cy="1173480"/>
    <xdr:sp macro="" textlink="">
      <xdr:nvSpPr>
        <xdr:cNvPr id="2" name="TextBox 1">
          <a:extLst>
            <a:ext uri="{FF2B5EF4-FFF2-40B4-BE49-F238E27FC236}">
              <a16:creationId xmlns:a16="http://schemas.microsoft.com/office/drawing/2014/main" id="{972E9138-6F68-427C-89B4-812516626B79}"/>
            </a:ext>
          </a:extLst>
        </xdr:cNvPr>
        <xdr:cNvSpPr txBox="1"/>
      </xdr:nvSpPr>
      <xdr:spPr>
        <a:xfrm>
          <a:off x="68580" y="83821"/>
          <a:ext cx="14241780" cy="11734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3600" b="1">
              <a:solidFill>
                <a:srgbClr val="FF0000"/>
              </a:solidFill>
              <a:latin typeface="Bell MT" panose="02020503060305020303" pitchFamily="18" charset="0"/>
            </a:rPr>
            <a:t>HI!</a:t>
          </a:r>
          <a:r>
            <a:rPr lang="en-US" sz="3600" b="1" baseline="0">
              <a:solidFill>
                <a:srgbClr val="FF0000"/>
              </a:solidFill>
              <a:latin typeface="Bell MT" panose="02020503060305020303" pitchFamily="18" charset="0"/>
            </a:rPr>
            <a:t> Welcome to DM Done Easy: Ultimate Treasure, Art, and Jewelry/Gem Generator!</a:t>
          </a:r>
        </a:p>
        <a:p>
          <a:pPr algn="ctr"/>
          <a:endParaRPr lang="en-US" sz="1100"/>
        </a:p>
      </xdr:txBody>
    </xdr:sp>
    <xdr:clientData/>
  </xdr:oneCellAnchor>
  <xdr:oneCellAnchor>
    <xdr:from>
      <xdr:col>0</xdr:col>
      <xdr:colOff>114300</xdr:colOff>
      <xdr:row>6</xdr:row>
      <xdr:rowOff>152400</xdr:rowOff>
    </xdr:from>
    <xdr:ext cx="5768340" cy="11148060"/>
    <xdr:sp macro="" textlink="">
      <xdr:nvSpPr>
        <xdr:cNvPr id="3" name="TextBox 2">
          <a:extLst>
            <a:ext uri="{FF2B5EF4-FFF2-40B4-BE49-F238E27FC236}">
              <a16:creationId xmlns:a16="http://schemas.microsoft.com/office/drawing/2014/main" id="{84FD8004-6D11-49B6-BC82-CA6910242B6C}"/>
            </a:ext>
          </a:extLst>
        </xdr:cNvPr>
        <xdr:cNvSpPr txBox="1"/>
      </xdr:nvSpPr>
      <xdr:spPr>
        <a:xfrm>
          <a:off x="114300" y="1181100"/>
          <a:ext cx="5768340" cy="11148060"/>
        </a:xfrm>
        <a:prstGeom prst="rect">
          <a:avLst/>
        </a:prstGeom>
        <a:no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200" b="0">
              <a:latin typeface="Times New Roman" panose="02020603050405020304" pitchFamily="18" charset="0"/>
              <a:cs typeface="Times New Roman" panose="02020603050405020304" pitchFamily="18" charset="0"/>
            </a:rPr>
            <a:t>If</a:t>
          </a:r>
          <a:r>
            <a:rPr lang="en-US" sz="1200" b="0" baseline="0">
              <a:latin typeface="Times New Roman" panose="02020603050405020304" pitchFamily="18" charset="0"/>
              <a:cs typeface="Times New Roman" panose="02020603050405020304" pitchFamily="18" charset="0"/>
            </a:rPr>
            <a:t> you are using Excel, you should see something like this at the bottom of the screen:</a:t>
          </a:r>
        </a:p>
        <a:p>
          <a:endParaRPr lang="en-US" sz="1200" b="0" baseline="0">
            <a:latin typeface="Times New Roman" panose="02020603050405020304" pitchFamily="18" charset="0"/>
            <a:cs typeface="Times New Roman" panose="02020603050405020304" pitchFamily="18" charset="0"/>
          </a:endParaRPr>
        </a:p>
        <a:p>
          <a:endParaRPr lang="en-US" sz="1200" b="0" baseline="0">
            <a:latin typeface="Times New Roman" panose="02020603050405020304" pitchFamily="18" charset="0"/>
            <a:cs typeface="Times New Roman" panose="02020603050405020304" pitchFamily="18" charset="0"/>
          </a:endParaRPr>
        </a:p>
        <a:p>
          <a:endParaRPr lang="en-US" sz="1200" b="0" baseline="0">
            <a:latin typeface="Times New Roman" panose="02020603050405020304" pitchFamily="18" charset="0"/>
            <a:cs typeface="Times New Roman" panose="02020603050405020304" pitchFamily="18" charset="0"/>
          </a:endParaRPr>
        </a:p>
        <a:p>
          <a:r>
            <a:rPr lang="en-US" sz="1200" b="0" baseline="0">
              <a:latin typeface="Times New Roman" panose="02020603050405020304" pitchFamily="18" charset="0"/>
              <a:cs typeface="Times New Roman" panose="02020603050405020304" pitchFamily="18" charset="0"/>
            </a:rPr>
            <a:t>These are called "sheets" and each one contains a different type of treasure generation (as detailed below). You can jump to these using the table of contents in the middle of this page.</a:t>
          </a:r>
        </a:p>
        <a:p>
          <a:endParaRPr lang="en-US" sz="1200" b="0" baseline="0">
            <a:latin typeface="Times New Roman" panose="02020603050405020304" pitchFamily="18" charset="0"/>
            <a:cs typeface="Times New Roman" panose="02020603050405020304" pitchFamily="18" charset="0"/>
          </a:endParaRPr>
        </a:p>
        <a:p>
          <a:r>
            <a:rPr lang="en-US" sz="1200" b="1" u="sng" baseline="0">
              <a:latin typeface="Times New Roman" panose="02020603050405020304" pitchFamily="18" charset="0"/>
              <a:cs typeface="Times New Roman" panose="02020603050405020304" pitchFamily="18" charset="0"/>
            </a:rPr>
            <a:t>Individual</a:t>
          </a:r>
          <a:endParaRPr lang="en-US" sz="1200" b="1" u="none" baseline="0">
            <a:latin typeface="Times New Roman" panose="02020603050405020304" pitchFamily="18" charset="0"/>
            <a:cs typeface="Times New Roman" panose="02020603050405020304" pitchFamily="18" charset="0"/>
          </a:endParaRPr>
        </a:p>
        <a:p>
          <a:r>
            <a:rPr lang="en-US" sz="1200" b="1" u="none" baseline="0">
              <a:latin typeface="Times New Roman" panose="02020603050405020304" pitchFamily="18" charset="0"/>
              <a:cs typeface="Times New Roman" panose="02020603050405020304" pitchFamily="18" charset="0"/>
            </a:rPr>
            <a:t>     </a:t>
          </a:r>
          <a:r>
            <a:rPr lang="en-US" sz="1200" b="0" baseline="0">
              <a:latin typeface="Times New Roman" panose="02020603050405020304" pitchFamily="18" charset="0"/>
              <a:cs typeface="Times New Roman" panose="02020603050405020304" pitchFamily="18" charset="0"/>
            </a:rPr>
            <a:t>This sheet contains individual treasure generation as per the DMG (136).</a:t>
          </a:r>
        </a:p>
        <a:p>
          <a:r>
            <a:rPr lang="en-US" sz="1200" b="0" baseline="0">
              <a:latin typeface="Times New Roman" panose="02020603050405020304" pitchFamily="18" charset="0"/>
              <a:cs typeface="Times New Roman" panose="02020603050405020304" pitchFamily="18" charset="0"/>
            </a:rPr>
            <a:t>          *First table set: individual generation for ten enemies of each challenge level</a:t>
          </a:r>
        </a:p>
        <a:p>
          <a:r>
            <a:rPr lang="en-US" sz="1200" b="0" baseline="0">
              <a:latin typeface="Times New Roman" panose="02020603050405020304" pitchFamily="18" charset="0"/>
              <a:cs typeface="Times New Roman" panose="02020603050405020304" pitchFamily="18" charset="0"/>
            </a:rPr>
            <a:t>          *Second table set: cumulative totals</a:t>
          </a:r>
        </a:p>
        <a:p>
          <a:r>
            <a:rPr lang="en-US" sz="1200" b="0" baseline="0">
              <a:latin typeface="Times New Roman" panose="02020603050405020304" pitchFamily="18" charset="0"/>
              <a:cs typeface="Times New Roman" panose="02020603050405020304" pitchFamily="18" charset="0"/>
            </a:rPr>
            <a:t>          *Third table set: random pocket belongings for flavor</a:t>
          </a:r>
        </a:p>
        <a:p>
          <a:endParaRPr lang="en-US" sz="1200" b="0" baseline="0">
            <a:latin typeface="Times New Roman" panose="02020603050405020304" pitchFamily="18" charset="0"/>
            <a:cs typeface="Times New Roman" panose="02020603050405020304" pitchFamily="18" charset="0"/>
          </a:endParaRPr>
        </a:p>
        <a:p>
          <a:r>
            <a:rPr lang="en-US" sz="1200" b="1" i="0" u="sng">
              <a:latin typeface="Times New Roman" panose="02020603050405020304" pitchFamily="18" charset="0"/>
              <a:cs typeface="Times New Roman" panose="02020603050405020304" pitchFamily="18" charset="0"/>
            </a:rPr>
            <a:t>Hoard (x-x)</a:t>
          </a:r>
          <a:endParaRPr lang="en-US" sz="1200" b="1" i="0" u="none">
            <a:latin typeface="Times New Roman" panose="02020603050405020304" pitchFamily="18" charset="0"/>
            <a:cs typeface="Times New Roman" panose="02020603050405020304" pitchFamily="18" charset="0"/>
          </a:endParaRPr>
        </a:p>
        <a:p>
          <a:r>
            <a:rPr lang="en-US" sz="1200" b="1" i="0" u="none" baseline="0">
              <a:latin typeface="Times New Roman" panose="02020603050405020304" pitchFamily="18" charset="0"/>
              <a:cs typeface="Times New Roman" panose="02020603050405020304" pitchFamily="18" charset="0"/>
            </a:rPr>
            <a:t>     </a:t>
          </a:r>
          <a:r>
            <a:rPr lang="en-US" sz="1200" b="0" i="0" u="none">
              <a:latin typeface="Times New Roman" panose="02020603050405020304" pitchFamily="18" charset="0"/>
              <a:cs typeface="Times New Roman" panose="02020603050405020304" pitchFamily="18" charset="0"/>
            </a:rPr>
            <a:t>These sheets contain hoard treasure</a:t>
          </a:r>
          <a:r>
            <a:rPr lang="en-US" sz="1200" b="0" i="0" u="none" baseline="0">
              <a:latin typeface="Times New Roman" panose="02020603050405020304" pitchFamily="18" charset="0"/>
              <a:cs typeface="Times New Roman" panose="02020603050405020304" pitchFamily="18" charset="0"/>
            </a:rPr>
            <a:t> generation as per the DMG (137-39).</a:t>
          </a:r>
        </a:p>
        <a:p>
          <a:r>
            <a:rPr lang="en-US" sz="1200" b="0" i="0" u="none" baseline="0">
              <a:latin typeface="Times New Roman" panose="02020603050405020304" pitchFamily="18" charset="0"/>
              <a:cs typeface="Times New Roman" panose="02020603050405020304" pitchFamily="18" charset="0"/>
            </a:rPr>
            <a:t>          *</a:t>
          </a:r>
          <a:r>
            <a:rPr lang="en-US" sz="1200" b="1" i="0" u="none" baseline="0">
              <a:latin typeface="Times New Roman" panose="02020603050405020304" pitchFamily="18" charset="0"/>
              <a:cs typeface="Times New Roman" panose="02020603050405020304" pitchFamily="18" charset="0"/>
            </a:rPr>
            <a:t>First</a:t>
          </a:r>
          <a:r>
            <a:rPr lang="en-US" sz="1200" b="0" i="0" u="none" baseline="0">
              <a:latin typeface="Times New Roman" panose="02020603050405020304" pitchFamily="18" charset="0"/>
              <a:cs typeface="Times New Roman" panose="02020603050405020304" pitchFamily="18" charset="0"/>
            </a:rPr>
            <a:t> you will see the overall generation totals. </a:t>
          </a:r>
        </a:p>
        <a:p>
          <a:r>
            <a:rPr lang="en-US" sz="1200" b="0" i="0" u="none" baseline="0">
              <a:latin typeface="Times New Roman" panose="02020603050405020304" pitchFamily="18" charset="0"/>
              <a:cs typeface="Times New Roman" panose="02020603050405020304" pitchFamily="18" charset="0"/>
            </a:rPr>
            <a:t>	</a:t>
          </a:r>
          <a:r>
            <a:rPr lang="en-US" sz="1200" b="1" i="1" u="none" baseline="0">
              <a:latin typeface="Times New Roman" panose="02020603050405020304" pitchFamily="18" charset="0"/>
              <a:cs typeface="Times New Roman" panose="02020603050405020304" pitchFamily="18" charset="0"/>
            </a:rPr>
            <a:t>Please note: </a:t>
          </a:r>
          <a:r>
            <a:rPr lang="en-US" sz="1200" b="0" i="0" u="none" baseline="0">
              <a:latin typeface="Times New Roman" panose="02020603050405020304" pitchFamily="18" charset="0"/>
              <a:cs typeface="Times New Roman" panose="02020603050405020304" pitchFamily="18" charset="0"/>
            </a:rPr>
            <a:t>sections/boxes below this section may appear empty if these 	tables determine that "0" items are found. </a:t>
          </a:r>
        </a:p>
        <a:p>
          <a:r>
            <a:rPr lang="en-US" sz="1200" b="0" i="0" u="none" baseline="0">
              <a:latin typeface="Times New Roman" panose="02020603050405020304" pitchFamily="18" charset="0"/>
              <a:cs typeface="Times New Roman" panose="02020603050405020304" pitchFamily="18" charset="0"/>
            </a:rPr>
            <a:t>          *</a:t>
          </a:r>
          <a:r>
            <a:rPr lang="en-US" sz="1200" b="1" i="0" u="none" baseline="0">
              <a:latin typeface="Times New Roman" panose="02020603050405020304" pitchFamily="18" charset="0"/>
              <a:cs typeface="Times New Roman" panose="02020603050405020304" pitchFamily="18" charset="0"/>
            </a:rPr>
            <a:t>Next</a:t>
          </a:r>
          <a:r>
            <a:rPr lang="en-US" sz="1200" b="0" i="0" u="none" baseline="0">
              <a:latin typeface="Times New Roman" panose="02020603050405020304" pitchFamily="18" charset="0"/>
              <a:cs typeface="Times New Roman" panose="02020603050405020304" pitchFamily="18" charset="0"/>
            </a:rPr>
            <a:t>, in the green boxes, you will see art details. </a:t>
          </a:r>
        </a:p>
        <a:p>
          <a:r>
            <a:rPr lang="en-US" sz="1200" b="0" i="0" u="none" baseline="0">
              <a:latin typeface="Times New Roman" panose="02020603050405020304" pitchFamily="18" charset="0"/>
              <a:cs typeface="Times New Roman" panose="02020603050405020304" pitchFamily="18" charset="0"/>
            </a:rPr>
            <a:t>	*For value of these items, see the overall generation tables. </a:t>
          </a:r>
        </a:p>
        <a:p>
          <a:r>
            <a:rPr lang="en-US" sz="1200" b="0" i="0" u="none" baseline="0">
              <a:latin typeface="Times New Roman" panose="02020603050405020304" pitchFamily="18" charset="0"/>
              <a:cs typeface="Times New Roman" panose="02020603050405020304" pitchFamily="18" charset="0"/>
            </a:rPr>
            <a:t>	*Size of items is relative to the size of a creature in the same category. A 		 medium cup would be an "average" size cup for a human, for instance. A 	 	 huge painting could thus be determined to be an oversized painting made 	 	 by a human, or a regular sized painting by a huge being. </a:t>
          </a:r>
        </a:p>
        <a:p>
          <a:r>
            <a:rPr lang="en-US" sz="1200" b="0" i="0" u="none" baseline="0">
              <a:latin typeface="Times New Roman" panose="02020603050405020304" pitchFamily="18" charset="0"/>
              <a:cs typeface="Times New Roman" panose="02020603050405020304" pitchFamily="18" charset="0"/>
            </a:rPr>
            <a:t>          *</a:t>
          </a:r>
          <a:r>
            <a:rPr lang="en-US" sz="1200" b="1" i="0" u="none" baseline="0">
              <a:latin typeface="Times New Roman" panose="02020603050405020304" pitchFamily="18" charset="0"/>
              <a:cs typeface="Times New Roman" panose="02020603050405020304" pitchFamily="18" charset="0"/>
            </a:rPr>
            <a:t>Next</a:t>
          </a:r>
          <a:r>
            <a:rPr lang="en-US" sz="1200" b="0" i="0" u="none" baseline="0">
              <a:latin typeface="Times New Roman" panose="02020603050405020304" pitchFamily="18" charset="0"/>
              <a:cs typeface="Times New Roman" panose="02020603050405020304" pitchFamily="18" charset="0"/>
            </a:rPr>
            <a:t>, in the blue boxes, you will see jewelry details. </a:t>
          </a:r>
        </a:p>
        <a:p>
          <a:r>
            <a:rPr lang="en-US" sz="1200" b="0" i="0" u="none" baseline="0">
              <a:latin typeface="Times New Roman" panose="02020603050405020304" pitchFamily="18" charset="0"/>
              <a:cs typeface="Times New Roman" panose="02020603050405020304" pitchFamily="18" charset="0"/>
            </a:rPr>
            <a:t>          	*For value of these, see the overall generation tables at the top of page.</a:t>
          </a:r>
        </a:p>
        <a:p>
          <a:r>
            <a:rPr lang="en-US" sz="1200" b="0" i="0" u="none" baseline="0">
              <a:latin typeface="Times New Roman" panose="02020603050405020304" pitchFamily="18" charset="0"/>
              <a:cs typeface="Times New Roman" panose="02020603050405020304" pitchFamily="18" charset="0"/>
            </a:rPr>
            <a:t>	*If a gemstone is multicolored and the same color comes up twice, consider 	 one to be "light" in color and one to be "dark" in color.  </a:t>
          </a:r>
        </a:p>
        <a:p>
          <a:r>
            <a:rPr lang="en-US" sz="1200" b="0" i="0" u="none" baseline="0">
              <a:latin typeface="Times New Roman" panose="02020603050405020304" pitchFamily="18" charset="0"/>
              <a:cs typeface="Times New Roman" panose="02020603050405020304" pitchFamily="18" charset="0"/>
            </a:rPr>
            <a:t>          *</a:t>
          </a:r>
          <a:r>
            <a:rPr lang="en-US" sz="1200" b="1" i="0" u="none" baseline="0">
              <a:latin typeface="Times New Roman" panose="02020603050405020304" pitchFamily="18" charset="0"/>
              <a:cs typeface="Times New Roman" panose="02020603050405020304" pitchFamily="18" charset="0"/>
            </a:rPr>
            <a:t>Lastly</a:t>
          </a:r>
          <a:r>
            <a:rPr lang="en-US" sz="1200" b="0" i="0" u="none" baseline="0">
              <a:latin typeface="Times New Roman" panose="02020603050405020304" pitchFamily="18" charset="0"/>
              <a:cs typeface="Times New Roman" panose="02020603050405020304" pitchFamily="18" charset="0"/>
            </a:rPr>
            <a:t>, you will see magic items. "Secondary Type" will only generate if the  </a:t>
          </a:r>
        </a:p>
        <a:p>
          <a:r>
            <a:rPr lang="en-US" sz="1200" b="0" i="0" u="none" baseline="0">
              <a:latin typeface="Times New Roman" panose="02020603050405020304" pitchFamily="18" charset="0"/>
              <a:cs typeface="Times New Roman" panose="02020603050405020304" pitchFamily="18" charset="0"/>
            </a:rPr>
            <a:t>           primary type requires it. A number under "Secondary Type" indicates a charge  </a:t>
          </a:r>
        </a:p>
        <a:p>
          <a:r>
            <a:rPr lang="en-US" sz="1200" b="0" i="0" u="none" baseline="0">
              <a:latin typeface="Times New Roman" panose="02020603050405020304" pitchFamily="18" charset="0"/>
              <a:cs typeface="Times New Roman" panose="02020603050405020304" pitchFamily="18" charset="0"/>
            </a:rPr>
            <a:t>           amount. For </a:t>
          </a:r>
          <a:r>
            <a:rPr lang="en-US" sz="1200" b="0" i="1" u="none" baseline="0">
              <a:latin typeface="Times New Roman" panose="02020603050405020304" pitchFamily="18" charset="0"/>
              <a:cs typeface="Times New Roman" panose="02020603050405020304" pitchFamily="18" charset="0"/>
            </a:rPr>
            <a:t>Robe of Useful Items</a:t>
          </a:r>
          <a:r>
            <a:rPr lang="en-US" sz="1200" b="0" i="0" u="none" baseline="0">
              <a:latin typeface="Times New Roman" panose="02020603050405020304" pitchFamily="18" charset="0"/>
              <a:cs typeface="Times New Roman" panose="02020603050405020304" pitchFamily="18" charset="0"/>
            </a:rPr>
            <a:t> and </a:t>
          </a:r>
          <a:r>
            <a:rPr lang="en-US" sz="1200" b="0" i="1" u="none" baseline="0">
              <a:latin typeface="Times New Roman" panose="02020603050405020304" pitchFamily="18" charset="0"/>
              <a:cs typeface="Times New Roman" panose="02020603050405020304" pitchFamily="18" charset="0"/>
            </a:rPr>
            <a:t>Helm of Brilliance </a:t>
          </a:r>
          <a:r>
            <a:rPr lang="en-US" sz="1200" b="0" i="0" u="none" baseline="0">
              <a:latin typeface="Times New Roman" panose="02020603050405020304" pitchFamily="18" charset="0"/>
              <a:cs typeface="Times New Roman" panose="02020603050405020304" pitchFamily="18" charset="0"/>
            </a:rPr>
            <a:t>secondary generation,</a:t>
          </a:r>
        </a:p>
        <a:p>
          <a:r>
            <a:rPr lang="en-US" sz="1200" b="0" i="0" u="none" baseline="0">
              <a:latin typeface="Times New Roman" panose="02020603050405020304" pitchFamily="18" charset="0"/>
              <a:cs typeface="Times New Roman" panose="02020603050405020304" pitchFamily="18" charset="0"/>
            </a:rPr>
            <a:t>           see Robe of Useful Items sheet. </a:t>
          </a:r>
        </a:p>
        <a:p>
          <a:r>
            <a:rPr lang="en-US" sz="1200" b="0" i="0" u="none" baseline="0">
              <a:latin typeface="Times New Roman" panose="02020603050405020304" pitchFamily="18" charset="0"/>
              <a:cs typeface="Times New Roman" panose="02020603050405020304" pitchFamily="18" charset="0"/>
            </a:rPr>
            <a:t>	</a:t>
          </a:r>
          <a:r>
            <a:rPr lang="en-US" sz="1200" b="1" i="1" u="none" baseline="0">
              <a:latin typeface="Times New Roman" panose="02020603050405020304" pitchFamily="18" charset="0"/>
              <a:cs typeface="Times New Roman" panose="02020603050405020304" pitchFamily="18" charset="0"/>
            </a:rPr>
            <a:t>Please note: </a:t>
          </a:r>
          <a:r>
            <a:rPr lang="en-US" sz="1200" b="0" i="0" u="none" baseline="0">
              <a:latin typeface="Times New Roman" panose="02020603050405020304" pitchFamily="18" charset="0"/>
              <a:cs typeface="Times New Roman" panose="02020603050405020304" pitchFamily="18" charset="0"/>
            </a:rPr>
            <a:t>Created By, History, Quirk, and Property are provided, but 	are not intended for use on every item. This is at your </a:t>
          </a:r>
          <a:r>
            <a:rPr lang="en-US" sz="1200" b="0" i="1" u="none" baseline="0">
              <a:latin typeface="Times New Roman" panose="02020603050405020304" pitchFamily="18" charset="0"/>
              <a:cs typeface="Times New Roman" panose="02020603050405020304" pitchFamily="18" charset="0"/>
            </a:rPr>
            <a:t>discretion</a:t>
          </a:r>
          <a:r>
            <a:rPr lang="en-US" sz="1200" b="0" i="0" u="none" baseline="0">
              <a:latin typeface="Times New Roman" panose="02020603050405020304" pitchFamily="18" charset="0"/>
              <a:cs typeface="Times New Roman" panose="02020603050405020304" pitchFamily="18" charset="0"/>
            </a:rPr>
            <a:t>.  </a:t>
          </a:r>
        </a:p>
        <a:p>
          <a:endParaRPr lang="en-US" sz="1200" b="1" i="0" u="sng" baseline="0">
            <a:latin typeface="Times New Roman" panose="02020603050405020304" pitchFamily="18" charset="0"/>
            <a:cs typeface="Times New Roman" panose="02020603050405020304" pitchFamily="18" charset="0"/>
          </a:endParaRPr>
        </a:p>
        <a:p>
          <a:r>
            <a:rPr lang="en-US" sz="1200" b="1" i="0" u="sng" baseline="0">
              <a:latin typeface="Times New Roman" panose="02020603050405020304" pitchFamily="18" charset="0"/>
              <a:cs typeface="Times New Roman" panose="02020603050405020304" pitchFamily="18" charset="0"/>
            </a:rPr>
            <a:t>Individual Gem-Art</a:t>
          </a:r>
          <a:endParaRPr lang="en-US" sz="1200" b="1" i="0" u="none" baseline="0">
            <a:latin typeface="Times New Roman" panose="02020603050405020304" pitchFamily="18" charset="0"/>
            <a:cs typeface="Times New Roman" panose="02020603050405020304" pitchFamily="18" charset="0"/>
          </a:endParaRPr>
        </a:p>
        <a:p>
          <a:r>
            <a:rPr lang="en-US" sz="1200" b="1" i="0" u="none" baseline="0">
              <a:latin typeface="Times New Roman" panose="02020603050405020304" pitchFamily="18" charset="0"/>
              <a:cs typeface="Times New Roman" panose="02020603050405020304" pitchFamily="18" charset="0"/>
            </a:rPr>
            <a:t>     </a:t>
          </a:r>
          <a:r>
            <a:rPr lang="en-US" sz="1200" b="0" i="0" u="none" baseline="0">
              <a:latin typeface="Times New Roman" panose="02020603050405020304" pitchFamily="18" charset="0"/>
              <a:cs typeface="Times New Roman" panose="02020603050405020304" pitchFamily="18" charset="0"/>
            </a:rPr>
            <a:t>This sheet contains automatic generation of ten jewelry pieces and ten art pieces. This is in case you want the party to find an item outside of a hoard (or if you just want to have fun and see what interesting items you can generate).To the right are lists of different kinds of colored gems. These are here for your use, but do not have value indicators attached. You will have to decide what gems are valuable in your individual world!</a:t>
          </a:r>
        </a:p>
        <a:p>
          <a:endParaRPr lang="en-US" sz="1200" b="0" i="0" u="none" baseline="0">
            <a:latin typeface="Times New Roman" panose="02020603050405020304" pitchFamily="18" charset="0"/>
            <a:cs typeface="Times New Roman" panose="02020603050405020304" pitchFamily="18" charset="0"/>
          </a:endParaRPr>
        </a:p>
        <a:p>
          <a:r>
            <a:rPr lang="en-US" sz="1200" b="0" i="0" u="none" baseline="0">
              <a:latin typeface="Times New Roman" panose="02020603050405020304" pitchFamily="18" charset="0"/>
              <a:cs typeface="Times New Roman" panose="02020603050405020304" pitchFamily="18" charset="0"/>
            </a:rPr>
            <a:t>     Also, some art items may generate with odd descriptions, like "chameleons poisoning a frost giant." Don't dismiss this! Use it to create interesting lore or fairytales for your world! Maybe it was a druid shapechanged into a chameleon so it could sneak in a frost giant camp and kill their general...</a:t>
          </a:r>
        </a:p>
        <a:p>
          <a:endParaRPr lang="en-US" sz="1200" b="1" i="0" u="sng" baseline="0">
            <a:latin typeface="Times New Roman" panose="02020603050405020304" pitchFamily="18" charset="0"/>
            <a:cs typeface="Times New Roman" panose="02020603050405020304" pitchFamily="18" charset="0"/>
          </a:endParaRPr>
        </a:p>
        <a:p>
          <a:r>
            <a:rPr lang="en-US" sz="1200" b="1" i="0" u="sng" baseline="0">
              <a:latin typeface="Times New Roman" panose="02020603050405020304" pitchFamily="18" charset="0"/>
              <a:cs typeface="Times New Roman" panose="02020603050405020304" pitchFamily="18" charset="0"/>
            </a:rPr>
            <a:t>Robe of Useful Items</a:t>
          </a:r>
          <a:endParaRPr lang="en-US" sz="1200" b="1" i="0" u="none" baseline="0">
            <a:latin typeface="Times New Roman" panose="02020603050405020304" pitchFamily="18" charset="0"/>
            <a:cs typeface="Times New Roman" panose="02020603050405020304" pitchFamily="18" charset="0"/>
          </a:endParaRPr>
        </a:p>
        <a:p>
          <a:r>
            <a:rPr lang="en-US" sz="1200" b="1" i="0" u="none" baseline="0">
              <a:latin typeface="Times New Roman" panose="02020603050405020304" pitchFamily="18" charset="0"/>
              <a:cs typeface="Times New Roman" panose="02020603050405020304" pitchFamily="18" charset="0"/>
            </a:rPr>
            <a:t>     </a:t>
          </a:r>
          <a:r>
            <a:rPr lang="en-US" sz="1200" b="0" i="0" u="none" baseline="0">
              <a:latin typeface="Times New Roman" panose="02020603050405020304" pitchFamily="18" charset="0"/>
              <a:cs typeface="Times New Roman" panose="02020603050405020304" pitchFamily="18" charset="0"/>
            </a:rPr>
            <a:t>This sheet contains generation for the patches on a </a:t>
          </a:r>
          <a:r>
            <a:rPr lang="en-US" sz="1200" b="0" i="1" u="none" baseline="0">
              <a:latin typeface="Times New Roman" panose="02020603050405020304" pitchFamily="18" charset="0"/>
              <a:cs typeface="Times New Roman" panose="02020603050405020304" pitchFamily="18" charset="0"/>
            </a:rPr>
            <a:t>Robe of Useful Items</a:t>
          </a:r>
          <a:r>
            <a:rPr lang="en-US" sz="1200" b="0" i="0" u="none" baseline="0">
              <a:latin typeface="Times New Roman" panose="02020603050405020304" pitchFamily="18" charset="0"/>
              <a:cs typeface="Times New Roman" panose="02020603050405020304" pitchFamily="18" charset="0"/>
            </a:rPr>
            <a:t> as well as the gemstones found on a </a:t>
          </a:r>
          <a:r>
            <a:rPr lang="en-US" sz="1200" b="0" i="1" u="none" baseline="0">
              <a:latin typeface="Times New Roman" panose="02020603050405020304" pitchFamily="18" charset="0"/>
              <a:cs typeface="Times New Roman" panose="02020603050405020304" pitchFamily="18" charset="0"/>
            </a:rPr>
            <a:t>Helm of Brilliance</a:t>
          </a:r>
          <a:r>
            <a:rPr lang="en-US" sz="1200" b="0" i="0" u="none" baseline="0">
              <a:latin typeface="Times New Roman" panose="02020603050405020304" pitchFamily="18" charset="0"/>
              <a:cs typeface="Times New Roman" panose="02020603050405020304" pitchFamily="18" charset="0"/>
            </a:rPr>
            <a:t>. To generate patches for the </a:t>
          </a:r>
          <a:r>
            <a:rPr lang="en-US" sz="1200" b="0" i="1" u="none" baseline="0">
              <a:latin typeface="Times New Roman" panose="02020603050405020304" pitchFamily="18" charset="0"/>
              <a:cs typeface="Times New Roman" panose="02020603050405020304" pitchFamily="18" charset="0"/>
            </a:rPr>
            <a:t>RoUI</a:t>
          </a:r>
          <a:r>
            <a:rPr lang="en-US" sz="1200" b="0" i="0" u="none" baseline="0">
              <a:latin typeface="Times New Roman" panose="02020603050405020304" pitchFamily="18" charset="0"/>
              <a:cs typeface="Times New Roman" panose="02020603050405020304" pitchFamily="18" charset="0"/>
            </a:rPr>
            <a:t>, enter a number between 1 and 16 in the indicated box. </a:t>
          </a:r>
        </a:p>
        <a:p>
          <a:endParaRPr lang="en-US" sz="1200" b="1" i="0" u="sng" baseline="0">
            <a:latin typeface="Times New Roman" panose="02020603050405020304" pitchFamily="18" charset="0"/>
            <a:cs typeface="Times New Roman" panose="02020603050405020304" pitchFamily="18" charset="0"/>
          </a:endParaRPr>
        </a:p>
        <a:p>
          <a:r>
            <a:rPr lang="en-US" sz="1200" b="1" i="0" u="sng" baseline="0">
              <a:latin typeface="Times New Roman" panose="02020603050405020304" pitchFamily="18" charset="0"/>
              <a:cs typeface="Times New Roman" panose="02020603050405020304" pitchFamily="18" charset="0"/>
            </a:rPr>
            <a:t>Sentient Items</a:t>
          </a:r>
          <a:endParaRPr lang="en-US" sz="1200" b="1" i="0" u="none" baseline="0">
            <a:latin typeface="Times New Roman" panose="02020603050405020304" pitchFamily="18" charset="0"/>
            <a:cs typeface="Times New Roman" panose="02020603050405020304" pitchFamily="18" charset="0"/>
          </a:endParaRPr>
        </a:p>
        <a:p>
          <a:r>
            <a:rPr lang="en-US" sz="1200" b="1" i="0" u="none" baseline="0">
              <a:latin typeface="Times New Roman" panose="02020603050405020304" pitchFamily="18" charset="0"/>
              <a:cs typeface="Times New Roman" panose="02020603050405020304" pitchFamily="18" charset="0"/>
            </a:rPr>
            <a:t>     </a:t>
          </a:r>
          <a:r>
            <a:rPr lang="en-US" sz="1200" b="0" i="0" u="none" baseline="0">
              <a:latin typeface="Times New Roman" panose="02020603050405020304" pitchFamily="18" charset="0"/>
              <a:cs typeface="Times New Roman" panose="02020603050405020304" pitchFamily="18" charset="0"/>
            </a:rPr>
            <a:t>This sheet generates sentient item traits as per the DMG (214-216). </a:t>
          </a:r>
        </a:p>
        <a:p>
          <a:endParaRPr lang="en-US" sz="1200" b="1" i="0" u="sng" baseline="0">
            <a:latin typeface="Times New Roman" panose="02020603050405020304" pitchFamily="18" charset="0"/>
            <a:cs typeface="Times New Roman" panose="02020603050405020304" pitchFamily="18" charset="0"/>
          </a:endParaRPr>
        </a:p>
        <a:p>
          <a:r>
            <a:rPr lang="en-US" sz="1200" b="1" i="0" u="sng" baseline="0">
              <a:latin typeface="Times New Roman" panose="02020603050405020304" pitchFamily="18" charset="0"/>
              <a:cs typeface="Times New Roman" panose="02020603050405020304" pitchFamily="18" charset="0"/>
            </a:rPr>
            <a:t>XXXXX Tables (Hidden Sheets)</a:t>
          </a:r>
        </a:p>
        <a:p>
          <a:r>
            <a:rPr lang="en-US" sz="1200" b="0" i="0" u="none" baseline="0">
              <a:latin typeface="Times New Roman" panose="02020603050405020304" pitchFamily="18" charset="0"/>
              <a:cs typeface="Times New Roman" panose="02020603050405020304" pitchFamily="18" charset="0"/>
            </a:rPr>
            <a:t>     These sheets contain the tables used in treasure generation. Unless you have assigned personal skill points into proficiency with Excel, </a:t>
          </a:r>
          <a:r>
            <a:rPr lang="en-US" sz="1200" b="1" i="1" u="none" baseline="0">
              <a:latin typeface="Times New Roman" panose="02020603050405020304" pitchFamily="18" charset="0"/>
              <a:cs typeface="Times New Roman" panose="02020603050405020304" pitchFamily="18" charset="0"/>
            </a:rPr>
            <a:t>it is not recommended that you add/delete lines </a:t>
          </a:r>
          <a:r>
            <a:rPr lang="en-US" sz="1200" b="0" i="0" u="none" baseline="0">
              <a:latin typeface="Times New Roman" panose="02020603050405020304" pitchFamily="18" charset="0"/>
              <a:cs typeface="Times New Roman" panose="02020603050405020304" pitchFamily="18" charset="0"/>
            </a:rPr>
            <a:t>from the tables. </a:t>
          </a:r>
          <a:r>
            <a:rPr lang="en-US" sz="1200" b="1" i="1" u="none" baseline="0">
              <a:latin typeface="Times New Roman" panose="02020603050405020304" pitchFamily="18" charset="0"/>
              <a:cs typeface="Times New Roman" panose="02020603050405020304" pitchFamily="18" charset="0"/>
            </a:rPr>
            <a:t>It is ok to replace a line with something else</a:t>
          </a:r>
          <a:r>
            <a:rPr lang="en-US" sz="1200" b="0" i="0" u="none" baseline="0">
              <a:latin typeface="Times New Roman" panose="02020603050405020304" pitchFamily="18" charset="0"/>
              <a:cs typeface="Times New Roman" panose="02020603050405020304" pitchFamily="18" charset="0"/>
            </a:rPr>
            <a:t>, if you wish to customize. For instance, if pants do not exist in your world, you may change the pants line in the clothing table to cloak. Also, why do pants not exist in your world? Go sit in a corner and think about that for awhile. </a:t>
          </a:r>
        </a:p>
        <a:p>
          <a:endParaRPr lang="en-US" sz="1100" b="0" i="0" u="none" baseline="0">
            <a:latin typeface="Arial" panose="020B0604020202020204" pitchFamily="34" charset="0"/>
            <a:cs typeface="Arial" panose="020B0604020202020204" pitchFamily="34" charset="0"/>
          </a:endParaRPr>
        </a:p>
        <a:p>
          <a:r>
            <a:rPr lang="en-US" sz="1100" b="1" i="1" u="none" baseline="0">
              <a:latin typeface="Arial" panose="020B0604020202020204" pitchFamily="34" charset="0"/>
              <a:cs typeface="Arial" panose="020B0604020202020204" pitchFamily="34" charset="0"/>
            </a:rPr>
            <a:t> </a:t>
          </a:r>
          <a:endParaRPr lang="en-US" sz="1100" b="1" i="1" u="sng" baseline="0">
            <a:latin typeface="Arial" panose="020B0604020202020204" pitchFamily="34" charset="0"/>
            <a:cs typeface="Arial" panose="020B0604020202020204" pitchFamily="34" charset="0"/>
          </a:endParaRPr>
        </a:p>
      </xdr:txBody>
    </xdr:sp>
    <xdr:clientData/>
  </xdr:oneCellAnchor>
  <xdr:twoCellAnchor editAs="oneCell">
    <xdr:from>
      <xdr:col>2</xdr:col>
      <xdr:colOff>542925</xdr:colOff>
      <xdr:row>8</xdr:row>
      <xdr:rowOff>114300</xdr:rowOff>
    </xdr:from>
    <xdr:to>
      <xdr:col>6</xdr:col>
      <xdr:colOff>219075</xdr:colOff>
      <xdr:row>10</xdr:row>
      <xdr:rowOff>152033</xdr:rowOff>
    </xdr:to>
    <xdr:pic>
      <xdr:nvPicPr>
        <xdr:cNvPr id="5" name="Picture 4">
          <a:extLst>
            <a:ext uri="{FF2B5EF4-FFF2-40B4-BE49-F238E27FC236}">
              <a16:creationId xmlns:a16="http://schemas.microsoft.com/office/drawing/2014/main" id="{B7AF69EF-C1E7-40E1-A90F-AEA1849CBD3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762125" y="1485900"/>
          <a:ext cx="2114550" cy="380633"/>
        </a:xfrm>
        <a:prstGeom prst="rect">
          <a:avLst/>
        </a:prstGeom>
      </xdr:spPr>
    </xdr:pic>
    <xdr:clientData/>
  </xdr:twoCellAnchor>
  <xdr:oneCellAnchor>
    <xdr:from>
      <xdr:col>13</xdr:col>
      <xdr:colOff>312420</xdr:colOff>
      <xdr:row>6</xdr:row>
      <xdr:rowOff>152400</xdr:rowOff>
    </xdr:from>
    <xdr:ext cx="5433060" cy="4638675"/>
    <xdr:sp macro="" textlink="">
      <xdr:nvSpPr>
        <xdr:cNvPr id="6" name="TextBox 5">
          <a:extLst>
            <a:ext uri="{FF2B5EF4-FFF2-40B4-BE49-F238E27FC236}">
              <a16:creationId xmlns:a16="http://schemas.microsoft.com/office/drawing/2014/main" id="{6B68A10B-287D-4AC6-BEA0-2C7A191BFBD9}"/>
            </a:ext>
          </a:extLst>
        </xdr:cNvPr>
        <xdr:cNvSpPr txBox="1"/>
      </xdr:nvSpPr>
      <xdr:spPr>
        <a:xfrm>
          <a:off x="8237220" y="1181100"/>
          <a:ext cx="5433060" cy="4638675"/>
        </a:xfrm>
        <a:prstGeom prst="rect">
          <a:avLst/>
        </a:prstGeom>
        <a:no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600" b="1" u="sng">
              <a:solidFill>
                <a:srgbClr val="FF0000"/>
              </a:solidFill>
              <a:latin typeface="Bell MT" panose="02020503060305020303" pitchFamily="18" charset="0"/>
              <a:cs typeface="Times New Roman" panose="02020603050405020304" pitchFamily="18" charset="0"/>
            </a:rPr>
            <a:t>TO USE THIS GENERATION</a:t>
          </a:r>
          <a:r>
            <a:rPr lang="en-US" sz="1600" b="1" u="sng" baseline="0">
              <a:solidFill>
                <a:srgbClr val="FF0000"/>
              </a:solidFill>
              <a:latin typeface="Bell MT" panose="02020503060305020303" pitchFamily="18" charset="0"/>
              <a:cs typeface="Times New Roman" panose="02020603050405020304" pitchFamily="18" charset="0"/>
            </a:rPr>
            <a:t> SYSTEM</a:t>
          </a:r>
        </a:p>
        <a:p>
          <a:pPr algn="l"/>
          <a:r>
            <a:rPr lang="en-US" sz="1100" b="0" u="none" baseline="0">
              <a:solidFill>
                <a:sysClr val="windowText" lastClr="000000"/>
              </a:solidFill>
              <a:latin typeface="Times New Roman" panose="02020603050405020304" pitchFamily="18" charset="0"/>
              <a:cs typeface="Times New Roman" panose="02020603050405020304" pitchFamily="18" charset="0"/>
            </a:rPr>
            <a:t>*</a:t>
          </a:r>
          <a:r>
            <a:rPr lang="en-US" sz="1200" b="0" u="none" baseline="0">
              <a:solidFill>
                <a:sysClr val="windowText" lastClr="000000"/>
              </a:solidFill>
              <a:latin typeface="Times New Roman" panose="02020603050405020304" pitchFamily="18" charset="0"/>
              <a:cs typeface="Times New Roman" panose="02020603050405020304" pitchFamily="18" charset="0"/>
            </a:rPr>
            <a:t>Select the sheet you wish to use (see list to the left).</a:t>
          </a: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*Select the "Formulas" tab at the top of the page</a:t>
          </a:r>
        </a:p>
        <a:p>
          <a:pPr algn="l"/>
          <a:endParaRPr lang="en-US" sz="1100" b="0" u="none" baseline="0">
            <a:solidFill>
              <a:sysClr val="windowText" lastClr="000000"/>
            </a:solidFill>
            <a:latin typeface="Times New Roman" panose="02020603050405020304" pitchFamily="18" charset="0"/>
            <a:cs typeface="Times New Roman" panose="02020603050405020304" pitchFamily="18" charset="0"/>
          </a:endParaRPr>
        </a:p>
        <a:p>
          <a:pPr algn="l"/>
          <a:endParaRPr lang="en-US" sz="1100" b="0" u="none" baseline="0">
            <a:solidFill>
              <a:sysClr val="windowText" lastClr="000000"/>
            </a:solidFill>
            <a:latin typeface="Times New Roman" panose="02020603050405020304" pitchFamily="18" charset="0"/>
            <a:cs typeface="Times New Roman" panose="02020603050405020304" pitchFamily="18" charset="0"/>
          </a:endParaRPr>
        </a:p>
        <a:p>
          <a:pPr algn="l"/>
          <a:endParaRPr lang="en-US" sz="1100" b="0" u="none" baseline="0">
            <a:solidFill>
              <a:sysClr val="windowText" lastClr="000000"/>
            </a:solidFill>
            <a:latin typeface="Times New Roman" panose="02020603050405020304" pitchFamily="18" charset="0"/>
            <a:cs typeface="Times New Roman" panose="02020603050405020304" pitchFamily="18" charset="0"/>
          </a:endParaRPr>
        </a:p>
        <a:p>
          <a:pPr algn="l"/>
          <a:endParaRPr lang="en-US" sz="1100" b="0" u="none" baseline="0">
            <a:solidFill>
              <a:sysClr val="windowText" lastClr="000000"/>
            </a:solidFill>
            <a:latin typeface="Times New Roman" panose="02020603050405020304" pitchFamily="18" charset="0"/>
            <a:cs typeface="Times New Roman" panose="02020603050405020304" pitchFamily="18" charset="0"/>
          </a:endParaRPr>
        </a:p>
        <a:p>
          <a:pPr algn="l"/>
          <a:endParaRPr lang="en-US" sz="1100" b="0" u="none" baseline="0">
            <a:solidFill>
              <a:sysClr val="windowText" lastClr="000000"/>
            </a:solidFill>
            <a:latin typeface="Times New Roman" panose="02020603050405020304" pitchFamily="18" charset="0"/>
            <a:cs typeface="Times New Roman" panose="02020603050405020304" pitchFamily="18" charset="0"/>
          </a:endParaRPr>
        </a:p>
        <a:p>
          <a:pPr algn="l"/>
          <a:endParaRPr lang="en-US" sz="1100" b="0" u="none" baseline="0">
            <a:solidFill>
              <a:sysClr val="windowText" lastClr="000000"/>
            </a:solidFill>
            <a:latin typeface="Times New Roman" panose="02020603050405020304" pitchFamily="18" charset="0"/>
            <a:cs typeface="Times New Roman" panose="02020603050405020304" pitchFamily="18" charset="0"/>
          </a:endParaRPr>
        </a:p>
        <a:p>
          <a:pPr algn="l"/>
          <a:endParaRPr lang="en-US" sz="1100" b="0" u="none" baseline="0">
            <a:solidFill>
              <a:sysClr val="windowText" lastClr="000000"/>
            </a:solidFill>
            <a:latin typeface="Times New Roman" panose="02020603050405020304" pitchFamily="18" charset="0"/>
            <a:cs typeface="Times New Roman" panose="02020603050405020304" pitchFamily="18" charset="0"/>
          </a:endParaRP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*Look to the upper right of the screen and click "Calculate Now"</a:t>
          </a:r>
        </a:p>
        <a:p>
          <a:pPr marL="0" marR="0" lvl="0" indent="0" algn="l" defTabSz="914400" eaLnBrk="1" fontAlgn="auto" latinLnBrk="0" hangingPunct="1">
            <a:lnSpc>
              <a:spcPct val="100000"/>
            </a:lnSpc>
            <a:spcBef>
              <a:spcPts val="0"/>
            </a:spcBef>
            <a:spcAft>
              <a:spcPts val="0"/>
            </a:spcAft>
            <a:buClrTx/>
            <a:buSzTx/>
            <a:buFontTx/>
            <a:buNone/>
            <a:tabLst/>
            <a:defRPr/>
          </a:pPr>
          <a:r>
            <a:rPr lang="en-US" sz="1200" b="0" u="none" baseline="0">
              <a:solidFill>
                <a:sysClr val="windowText" lastClr="000000"/>
              </a:solidFill>
              <a:latin typeface="Times New Roman" panose="02020603050405020304" pitchFamily="18" charset="0"/>
              <a:cs typeface="Times New Roman" panose="02020603050405020304" pitchFamily="18" charset="0"/>
            </a:rPr>
            <a:t>    *</a:t>
          </a:r>
          <a:r>
            <a:rPr kumimoji="0" lang="en-US" sz="1200" b="0" i="0" u="none" strike="noStrike" kern="0" cap="none" spc="0" normalizeH="0" baseline="0" noProof="0">
              <a:ln>
                <a:noFill/>
              </a:ln>
              <a:solidFill>
                <a:sysClr val="windowText" lastClr="000000"/>
              </a:solidFill>
              <a:effectLst/>
              <a:uLnTx/>
              <a:uFillTx/>
              <a:latin typeface="Times New Roman" panose="02020603050405020304" pitchFamily="18" charset="0"/>
              <a:ea typeface="+mn-ea"/>
              <a:cs typeface="Times New Roman" panose="02020603050405020304" pitchFamily="18" charset="0"/>
            </a:rPr>
            <a:t>If you don't like what is generated, click it again!</a:t>
          </a:r>
        </a:p>
        <a:p>
          <a:pPr algn="l"/>
          <a:endParaRPr lang="en-US" sz="1200" b="0" u="none" baseline="0">
            <a:solidFill>
              <a:sysClr val="windowText" lastClr="000000"/>
            </a:solidFill>
            <a:latin typeface="Times New Roman" panose="02020603050405020304" pitchFamily="18" charset="0"/>
            <a:cs typeface="Times New Roman" panose="02020603050405020304" pitchFamily="18" charset="0"/>
          </a:endParaRPr>
        </a:p>
        <a:p>
          <a:pPr algn="l"/>
          <a:endParaRPr lang="en-US" sz="1200" b="0" u="none" baseline="0">
            <a:solidFill>
              <a:sysClr val="windowText" lastClr="000000"/>
            </a:solidFill>
            <a:latin typeface="Times New Roman" panose="02020603050405020304" pitchFamily="18" charset="0"/>
            <a:cs typeface="Times New Roman" panose="02020603050405020304" pitchFamily="18" charset="0"/>
          </a:endParaRPr>
        </a:p>
        <a:p>
          <a:pPr algn="l"/>
          <a:endParaRPr lang="en-US" sz="1200" b="0" u="none" baseline="0">
            <a:solidFill>
              <a:sysClr val="windowText" lastClr="000000"/>
            </a:solidFill>
            <a:latin typeface="Times New Roman" panose="02020603050405020304" pitchFamily="18" charset="0"/>
            <a:cs typeface="Times New Roman" panose="02020603050405020304" pitchFamily="18" charset="0"/>
          </a:endParaRPr>
        </a:p>
        <a:p>
          <a:pPr algn="l"/>
          <a:endParaRPr lang="en-US" sz="1200" b="0" u="none" baseline="0">
            <a:solidFill>
              <a:sysClr val="windowText" lastClr="000000"/>
            </a:solidFill>
            <a:latin typeface="Times New Roman" panose="02020603050405020304" pitchFamily="18" charset="0"/>
            <a:cs typeface="Times New Roman" panose="02020603050405020304" pitchFamily="18" charset="0"/>
          </a:endParaRPr>
        </a:p>
        <a:p>
          <a:pPr algn="l"/>
          <a:endParaRPr lang="en-US" sz="1200" b="0" u="none" baseline="0">
            <a:solidFill>
              <a:sysClr val="windowText" lastClr="000000"/>
            </a:solidFill>
            <a:latin typeface="Times New Roman" panose="02020603050405020304" pitchFamily="18" charset="0"/>
            <a:cs typeface="Times New Roman" panose="02020603050405020304" pitchFamily="18" charset="0"/>
          </a:endParaRP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 </a:t>
          </a:r>
          <a:r>
            <a:rPr lang="en-US" sz="1200" b="1" i="1" u="none" baseline="0">
              <a:solidFill>
                <a:sysClr val="windowText" lastClr="000000"/>
              </a:solidFill>
              <a:latin typeface="Times New Roman" panose="02020603050405020304" pitchFamily="18" charset="0"/>
              <a:cs typeface="Times New Roman" panose="02020603050405020304" pitchFamily="18" charset="0"/>
            </a:rPr>
            <a:t>Please note: </a:t>
          </a:r>
          <a:r>
            <a:rPr lang="en-US" sz="1200" b="0" u="none" baseline="0">
              <a:solidFill>
                <a:sysClr val="windowText" lastClr="000000"/>
              </a:solidFill>
              <a:latin typeface="Times New Roman" panose="02020603050405020304" pitchFamily="18" charset="0"/>
              <a:cs typeface="Times New Roman" panose="02020603050405020304" pitchFamily="18" charset="0"/>
            </a:rPr>
            <a:t>Certain actions may cause the sheets to regenerate. If this occurs,</a:t>
          </a: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     your current generation will be lost. It is recommended that you print to PDF</a:t>
          </a: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    (recommended), copy and paste as "values" to another excel sheet, copy and paste</a:t>
          </a: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    as "picture" to a word document, or take a screenshot of what you want to save. </a:t>
          </a:r>
        </a:p>
        <a:p>
          <a:pPr algn="l"/>
          <a:endParaRPr lang="en-US" sz="1200" b="0" u="none" baseline="0">
            <a:solidFill>
              <a:sysClr val="windowText" lastClr="000000"/>
            </a:solidFill>
            <a:latin typeface="Times New Roman" panose="02020603050405020304" pitchFamily="18" charset="0"/>
            <a:cs typeface="Times New Roman" panose="02020603050405020304" pitchFamily="18" charset="0"/>
          </a:endParaRP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*All sheets are protected to avoid the breaking of codes. To remove protection:</a:t>
          </a: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     *Review tab</a:t>
          </a: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     *Unprotect sheet</a:t>
          </a: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          *No password is required</a:t>
          </a:r>
        </a:p>
        <a:p>
          <a:pPr algn="l"/>
          <a:endParaRPr lang="en-US" sz="1100">
            <a:solidFill>
              <a:srgbClr val="FF0000"/>
            </a:solidFill>
          </a:endParaRPr>
        </a:p>
      </xdr:txBody>
    </xdr:sp>
    <xdr:clientData/>
  </xdr:oneCellAnchor>
  <xdr:twoCellAnchor editAs="oneCell">
    <xdr:from>
      <xdr:col>15</xdr:col>
      <xdr:colOff>215266</xdr:colOff>
      <xdr:row>11</xdr:row>
      <xdr:rowOff>142875</xdr:rowOff>
    </xdr:from>
    <xdr:to>
      <xdr:col>19</xdr:col>
      <xdr:colOff>177166</xdr:colOff>
      <xdr:row>15</xdr:row>
      <xdr:rowOff>169545</xdr:rowOff>
    </xdr:to>
    <xdr:pic>
      <xdr:nvPicPr>
        <xdr:cNvPr id="14" name="Picture 13">
          <a:extLst>
            <a:ext uri="{FF2B5EF4-FFF2-40B4-BE49-F238E27FC236}">
              <a16:creationId xmlns:a16="http://schemas.microsoft.com/office/drawing/2014/main" id="{891AE48B-253C-4087-BBBC-249BB0AA9888}"/>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45807"/>
        <a:stretch/>
      </xdr:blipFill>
      <xdr:spPr>
        <a:xfrm>
          <a:off x="9359266" y="2028825"/>
          <a:ext cx="2400300" cy="712470"/>
        </a:xfrm>
        <a:prstGeom prst="rect">
          <a:avLst/>
        </a:prstGeom>
      </xdr:spPr>
    </xdr:pic>
    <xdr:clientData/>
  </xdr:twoCellAnchor>
  <xdr:twoCellAnchor editAs="oneCell">
    <xdr:from>
      <xdr:col>14</xdr:col>
      <xdr:colOff>19050</xdr:colOff>
      <xdr:row>19</xdr:row>
      <xdr:rowOff>167640</xdr:rowOff>
    </xdr:from>
    <xdr:to>
      <xdr:col>21</xdr:col>
      <xdr:colOff>358140</xdr:colOff>
      <xdr:row>22</xdr:row>
      <xdr:rowOff>177165</xdr:rowOff>
    </xdr:to>
    <xdr:pic>
      <xdr:nvPicPr>
        <xdr:cNvPr id="16" name="Picture 15">
          <a:extLst>
            <a:ext uri="{FF2B5EF4-FFF2-40B4-BE49-F238E27FC236}">
              <a16:creationId xmlns:a16="http://schemas.microsoft.com/office/drawing/2014/main" id="{7F978175-1FD8-40E4-869E-CE8DE4DC14D8}"/>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t="1" b="62239"/>
        <a:stretch/>
      </xdr:blipFill>
      <xdr:spPr>
        <a:xfrm>
          <a:off x="8553450" y="3425190"/>
          <a:ext cx="4606290" cy="552450"/>
        </a:xfrm>
        <a:prstGeom prst="rect">
          <a:avLst/>
        </a:prstGeom>
      </xdr:spPr>
    </xdr:pic>
    <xdr:clientData/>
  </xdr:twoCellAnchor>
  <xdr:twoCellAnchor>
    <xdr:from>
      <xdr:col>17</xdr:col>
      <xdr:colOff>409575</xdr:colOff>
      <xdr:row>10</xdr:row>
      <xdr:rowOff>57150</xdr:rowOff>
    </xdr:from>
    <xdr:to>
      <xdr:col>18</xdr:col>
      <xdr:colOff>472440</xdr:colOff>
      <xdr:row>12</xdr:row>
      <xdr:rowOff>123825</xdr:rowOff>
    </xdr:to>
    <xdr:cxnSp macro="">
      <xdr:nvCxnSpPr>
        <xdr:cNvPr id="18" name="Straight Arrow Connector 17">
          <a:extLst>
            <a:ext uri="{FF2B5EF4-FFF2-40B4-BE49-F238E27FC236}">
              <a16:creationId xmlns:a16="http://schemas.microsoft.com/office/drawing/2014/main" id="{2137D072-CA80-43EE-A3A7-1BC3322ACEC7}"/>
            </a:ext>
          </a:extLst>
        </xdr:cNvPr>
        <xdr:cNvCxnSpPr/>
      </xdr:nvCxnSpPr>
      <xdr:spPr>
        <a:xfrm flipH="1">
          <a:off x="10772775" y="1771650"/>
          <a:ext cx="672465" cy="40957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476250</xdr:colOff>
      <xdr:row>18</xdr:row>
      <xdr:rowOff>95250</xdr:rowOff>
    </xdr:from>
    <xdr:to>
      <xdr:col>21</xdr:col>
      <xdr:colOff>66675</xdr:colOff>
      <xdr:row>21</xdr:row>
      <xdr:rowOff>85725</xdr:rowOff>
    </xdr:to>
    <xdr:cxnSp macro="">
      <xdr:nvCxnSpPr>
        <xdr:cNvPr id="20" name="Straight Arrow Connector 19">
          <a:extLst>
            <a:ext uri="{FF2B5EF4-FFF2-40B4-BE49-F238E27FC236}">
              <a16:creationId xmlns:a16="http://schemas.microsoft.com/office/drawing/2014/main" id="{8FC82F6C-3BA5-4257-983A-26F523541EE7}"/>
            </a:ext>
          </a:extLst>
        </xdr:cNvPr>
        <xdr:cNvCxnSpPr/>
      </xdr:nvCxnSpPr>
      <xdr:spPr>
        <a:xfrm>
          <a:off x="12058650" y="3181350"/>
          <a:ext cx="809625" cy="50482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10</xdr:col>
      <xdr:colOff>548640</xdr:colOff>
      <xdr:row>8</xdr:row>
      <xdr:rowOff>91440</xdr:rowOff>
    </xdr:from>
    <xdr:to>
      <xdr:col>12</xdr:col>
      <xdr:colOff>175260</xdr:colOff>
      <xdr:row>13</xdr:row>
      <xdr:rowOff>38100</xdr:rowOff>
    </xdr:to>
    <xdr:pic>
      <xdr:nvPicPr>
        <xdr:cNvPr id="7" name="Picture 6">
          <a:extLst>
            <a:ext uri="{FF2B5EF4-FFF2-40B4-BE49-F238E27FC236}">
              <a16:creationId xmlns:a16="http://schemas.microsoft.com/office/drawing/2014/main" id="{518713BE-F334-47B1-9594-2C3CEBBBA5DB}"/>
            </a:ext>
          </a:extLst>
        </xdr:cNvPr>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9490" t="24855" r="9488" b="12717"/>
        <a:stretch/>
      </xdr:blipFill>
      <xdr:spPr>
        <a:xfrm>
          <a:off x="6644640" y="1493520"/>
          <a:ext cx="845820" cy="822960"/>
        </a:xfrm>
        <a:prstGeom prst="rect">
          <a:avLst/>
        </a:prstGeom>
      </xdr:spPr>
    </xdr:pic>
    <xdr:clientData/>
  </xdr:twoCellAnchor>
  <xdr:oneCellAnchor>
    <xdr:from>
      <xdr:col>9</xdr:col>
      <xdr:colOff>579120</xdr:colOff>
      <xdr:row>8</xdr:row>
      <xdr:rowOff>45721</xdr:rowOff>
    </xdr:from>
    <xdr:ext cx="2004060" cy="1554479"/>
    <xdr:sp macro="" textlink="">
      <xdr:nvSpPr>
        <xdr:cNvPr id="8" name="TextBox 7">
          <a:extLst>
            <a:ext uri="{FF2B5EF4-FFF2-40B4-BE49-F238E27FC236}">
              <a16:creationId xmlns:a16="http://schemas.microsoft.com/office/drawing/2014/main" id="{986A357F-D6C1-49FC-9B55-09961A0D8FD7}"/>
            </a:ext>
          </a:extLst>
        </xdr:cNvPr>
        <xdr:cNvSpPr txBox="1"/>
      </xdr:nvSpPr>
      <xdr:spPr>
        <a:xfrm>
          <a:off x="6065520" y="1447801"/>
          <a:ext cx="2004060" cy="1554479"/>
        </a:xfrm>
        <a:prstGeom prst="rect">
          <a:avLst/>
        </a:prstGeom>
        <a:noFill/>
        <a:ln>
          <a:gradFill flip="none" rotWithShape="1">
            <a:gsLst>
              <a:gs pos="0">
                <a:schemeClr val="accent1">
                  <a:lumMod val="89000"/>
                </a:schemeClr>
              </a:gs>
              <a:gs pos="23000">
                <a:schemeClr val="accent1">
                  <a:lumMod val="89000"/>
                </a:schemeClr>
              </a:gs>
              <a:gs pos="69000">
                <a:schemeClr val="accent1">
                  <a:lumMod val="75000"/>
                </a:schemeClr>
              </a:gs>
              <a:gs pos="97000">
                <a:schemeClr val="accent1">
                  <a:lumMod val="70000"/>
                </a:schemeClr>
              </a:gs>
            </a:gsLst>
            <a:path path="circle">
              <a:fillToRect l="50000" t="50000" r="50000" b="50000"/>
            </a:path>
            <a:tileRect/>
          </a:gra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endParaRPr lang="en-US" sz="1100">
            <a:latin typeface="Gill Sans Ultra Bold" panose="020B0A02020104020203" pitchFamily="34" charset="0"/>
          </a:endParaRPr>
        </a:p>
        <a:p>
          <a:pPr algn="ctr"/>
          <a:endParaRPr lang="en-US" sz="1100">
            <a:latin typeface="Gill Sans Ultra Bold" panose="020B0A02020104020203" pitchFamily="34" charset="0"/>
          </a:endParaRPr>
        </a:p>
        <a:p>
          <a:pPr algn="ctr"/>
          <a:endParaRPr lang="en-US" sz="1100">
            <a:latin typeface="Gill Sans Ultra Bold" panose="020B0A02020104020203" pitchFamily="34" charset="0"/>
          </a:endParaRPr>
        </a:p>
        <a:p>
          <a:pPr algn="ctr"/>
          <a:endParaRPr lang="en-US" sz="1100">
            <a:latin typeface="Gill Sans Ultra Bold" panose="020B0A02020104020203" pitchFamily="34" charset="0"/>
          </a:endParaRPr>
        </a:p>
        <a:p>
          <a:pPr algn="ctr"/>
          <a:endParaRPr lang="en-US" sz="1100">
            <a:latin typeface="Gill Sans Ultra Bold" panose="020B0A02020104020203" pitchFamily="34" charset="0"/>
          </a:endParaRPr>
        </a:p>
        <a:p>
          <a:pPr algn="ctr"/>
          <a:r>
            <a:rPr lang="en-US" sz="1100">
              <a:latin typeface="Gill Sans Ultra Bold" panose="020B0A02020104020203" pitchFamily="34" charset="0"/>
            </a:rPr>
            <a:t>A</a:t>
          </a:r>
        </a:p>
        <a:p>
          <a:pPr algn="ctr"/>
          <a:r>
            <a:rPr lang="en-US" sz="1100">
              <a:solidFill>
                <a:srgbClr val="7030A0"/>
              </a:solidFill>
              <a:latin typeface="Gill Sans Ultra Bold" panose="020B0A02020104020203" pitchFamily="34" charset="0"/>
            </a:rPr>
            <a:t>Rory the Rat</a:t>
          </a:r>
          <a:r>
            <a:rPr lang="en-US" sz="1100" baseline="0">
              <a:solidFill>
                <a:srgbClr val="7030A0"/>
              </a:solidFill>
              <a:latin typeface="Gill Sans Ultra Bold" panose="020B0A02020104020203" pitchFamily="34" charset="0"/>
            </a:rPr>
            <a:t> Games</a:t>
          </a:r>
        </a:p>
        <a:p>
          <a:pPr algn="ctr"/>
          <a:r>
            <a:rPr lang="en-US" sz="1100" baseline="0">
              <a:latin typeface="Gill Sans Ultra Bold" panose="020B0A02020104020203" pitchFamily="34" charset="0"/>
            </a:rPr>
            <a:t>Product</a:t>
          </a:r>
          <a:endParaRPr lang="en-US" sz="1100">
            <a:latin typeface="Gill Sans Ultra Bold" panose="020B0A02020104020203" pitchFamily="34" charset="0"/>
          </a:endParaRPr>
        </a:p>
      </xdr:txBody>
    </xdr:sp>
    <xdr:clientData/>
  </xdr:oneCellAnchor>
  <xdr:oneCellAnchor>
    <xdr:from>
      <xdr:col>13</xdr:col>
      <xdr:colOff>320040</xdr:colOff>
      <xdr:row>33</xdr:row>
      <xdr:rowOff>83820</xdr:rowOff>
    </xdr:from>
    <xdr:ext cx="5433060" cy="1024890"/>
    <xdr:sp macro="" textlink="">
      <xdr:nvSpPr>
        <xdr:cNvPr id="17" name="TextBox 16">
          <a:extLst>
            <a:ext uri="{FF2B5EF4-FFF2-40B4-BE49-F238E27FC236}">
              <a16:creationId xmlns:a16="http://schemas.microsoft.com/office/drawing/2014/main" id="{69639786-9B75-4541-B243-3E5C762790DE}"/>
            </a:ext>
          </a:extLst>
        </xdr:cNvPr>
        <xdr:cNvSpPr txBox="1"/>
      </xdr:nvSpPr>
      <xdr:spPr>
        <a:xfrm>
          <a:off x="8244840" y="5970270"/>
          <a:ext cx="5433060" cy="1024890"/>
        </a:xfrm>
        <a:prstGeom prst="rect">
          <a:avLst/>
        </a:prstGeom>
        <a:no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600" b="1" u="sng">
              <a:solidFill>
                <a:srgbClr val="FF0000"/>
              </a:solidFill>
              <a:latin typeface="Bell MT" panose="02020503060305020303" pitchFamily="18" charset="0"/>
              <a:cs typeface="Times New Roman" panose="02020603050405020304" pitchFamily="18" charset="0"/>
            </a:rPr>
            <a:t>TO PRINT</a:t>
          </a:r>
          <a:endParaRPr lang="en-US" sz="1600" b="1" u="sng" baseline="0">
            <a:solidFill>
              <a:srgbClr val="FF0000"/>
            </a:solidFill>
            <a:latin typeface="Bell MT" panose="02020503060305020303" pitchFamily="18" charset="0"/>
            <a:cs typeface="Times New Roman" panose="02020603050405020304" pitchFamily="18" charset="0"/>
          </a:endParaRP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*The recommend way to print these sheets is as follows:</a:t>
          </a: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     * Print to PDF (if possible)</a:t>
          </a: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     * Landscape Orientation</a:t>
          </a:r>
        </a:p>
        <a:p>
          <a:pPr algn="l"/>
          <a:r>
            <a:rPr lang="en-US" sz="1200" b="0" u="none" baseline="0">
              <a:solidFill>
                <a:sysClr val="windowText" lastClr="000000"/>
              </a:solidFill>
              <a:latin typeface="Times New Roman" panose="02020603050405020304" pitchFamily="18" charset="0"/>
              <a:cs typeface="Times New Roman" panose="02020603050405020304" pitchFamily="18" charset="0"/>
            </a:rPr>
            <a:t>     * Fit all rows to page</a:t>
          </a:r>
        </a:p>
        <a:p>
          <a:pPr algn="l"/>
          <a:endParaRPr lang="en-US" sz="1100" b="0" u="none" baseline="0">
            <a:solidFill>
              <a:sysClr val="windowText" lastClr="000000"/>
            </a:solidFill>
          </a:endParaRPr>
        </a:p>
        <a:p>
          <a:pPr algn="l"/>
          <a:endParaRPr lang="en-US" sz="1100" b="0" u="none" baseline="0">
            <a:solidFill>
              <a:sysClr val="windowText" lastClr="000000"/>
            </a:solidFill>
          </a:endParaRPr>
        </a:p>
        <a:p>
          <a:pPr algn="l"/>
          <a:endParaRPr lang="en-US" sz="1100" b="0" u="none" baseline="0">
            <a:solidFill>
              <a:sysClr val="windowText" lastClr="000000"/>
            </a:solidFill>
          </a:endParaRPr>
        </a:p>
        <a:p>
          <a:pPr algn="l"/>
          <a:endParaRPr lang="en-US" sz="1100" b="0" u="none" baseline="0">
            <a:solidFill>
              <a:sysClr val="windowText" lastClr="000000"/>
            </a:solidFill>
          </a:endParaRPr>
        </a:p>
        <a:p>
          <a:pPr algn="l"/>
          <a:endParaRPr lang="en-US" sz="1100" b="0" u="none" baseline="0">
            <a:solidFill>
              <a:sysClr val="windowText" lastClr="000000"/>
            </a:solidFill>
          </a:endParaRPr>
        </a:p>
        <a:p>
          <a:pPr algn="l"/>
          <a:endParaRPr lang="en-US" sz="1100" b="0" u="none" baseline="0">
            <a:solidFill>
              <a:sysClr val="windowText" lastClr="000000"/>
            </a:solidFill>
          </a:endParaRPr>
        </a:p>
        <a:p>
          <a:pPr algn="l"/>
          <a:endParaRPr lang="en-US" sz="1100">
            <a:solidFill>
              <a:srgbClr val="FF0000"/>
            </a:solidFill>
          </a:endParaRPr>
        </a:p>
      </xdr:txBody>
    </xdr:sp>
    <xdr:clientData/>
  </xdr:oneCellAnchor>
</xdr:wsDr>
</file>

<file path=xl/drawings/drawing2.xml><?xml version="1.0" encoding="utf-8"?>
<xdr:wsDr xmlns:xdr="http://schemas.openxmlformats.org/drawingml/2006/spreadsheetDrawing" xmlns:a="http://schemas.openxmlformats.org/drawingml/2006/main">
  <xdr:oneCellAnchor>
    <xdr:from>
      <xdr:col>10</xdr:col>
      <xdr:colOff>236220</xdr:colOff>
      <xdr:row>1</xdr:row>
      <xdr:rowOff>91440</xdr:rowOff>
    </xdr:from>
    <xdr:ext cx="184731" cy="264560"/>
    <xdr:sp macro="" textlink="">
      <xdr:nvSpPr>
        <xdr:cNvPr id="2" name="TextBox 1">
          <a:extLst>
            <a:ext uri="{FF2B5EF4-FFF2-40B4-BE49-F238E27FC236}">
              <a16:creationId xmlns:a16="http://schemas.microsoft.com/office/drawing/2014/main" id="{CE0FE659-7CD4-4B55-947D-AF003E74CCCC}"/>
            </a:ext>
          </a:extLst>
        </xdr:cNvPr>
        <xdr:cNvSpPr txBox="1"/>
      </xdr:nvSpPr>
      <xdr:spPr>
        <a:xfrm>
          <a:off x="6332220" y="27432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5</xdr:col>
      <xdr:colOff>495300</xdr:colOff>
      <xdr:row>0</xdr:row>
      <xdr:rowOff>99060</xdr:rowOff>
    </xdr:from>
    <xdr:ext cx="7985760" cy="761999"/>
    <xdr:sp macro="" textlink="">
      <xdr:nvSpPr>
        <xdr:cNvPr id="3" name="TextBox 2">
          <a:extLst>
            <a:ext uri="{FF2B5EF4-FFF2-40B4-BE49-F238E27FC236}">
              <a16:creationId xmlns:a16="http://schemas.microsoft.com/office/drawing/2014/main" id="{9E86AEF2-AEA3-4590-A487-579F2785BCE9}"/>
            </a:ext>
          </a:extLst>
        </xdr:cNvPr>
        <xdr:cNvSpPr txBox="1"/>
      </xdr:nvSpPr>
      <xdr:spPr>
        <a:xfrm>
          <a:off x="3543300" y="99060"/>
          <a:ext cx="7985760" cy="761999"/>
        </a:xfrm>
        <a:prstGeom prst="rect">
          <a:avLst/>
        </a:prstGeom>
        <a:noFill/>
        <a:ln>
          <a:gradFill flip="none" rotWithShape="1">
            <a:gsLst>
              <a:gs pos="0">
                <a:srgbClr val="4472C4">
                  <a:lumMod val="89000"/>
                </a:srgbClr>
              </a:gs>
              <a:gs pos="23000">
                <a:srgbClr val="4472C4">
                  <a:lumMod val="89000"/>
                </a:srgbClr>
              </a:gs>
              <a:gs pos="69000">
                <a:srgbClr val="4472C4">
                  <a:lumMod val="75000"/>
                </a:srgbClr>
              </a:gs>
              <a:gs pos="97000">
                <a:srgbClr val="4472C4">
                  <a:lumMod val="70000"/>
                </a:srgbClr>
              </a:gs>
            </a:gsLst>
            <a:path path="circle">
              <a:fillToRect l="50000" t="50000" r="50000" b="50000"/>
            </a:path>
            <a:tileRect/>
          </a:gradFill>
        </a:ln>
        <a:effectLst/>
      </xdr:spPr>
      <xdr:txBody>
        <a:bodyPr vertOverflow="clip" horzOverflow="clip" wrap="square" rtlCol="0" anchor="t">
          <a:no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2000" b="0" i="0" u="none" strike="noStrike" kern="0" cap="none" spc="0" normalizeH="0" baseline="0" noProof="0">
              <a:ln>
                <a:noFill/>
              </a:ln>
              <a:solidFill>
                <a:sysClr val="windowText" lastClr="000000"/>
              </a:solidFill>
              <a:effectLst/>
              <a:uLnTx/>
              <a:uFillTx/>
              <a:latin typeface="Gill Sans Ultra Bold" panose="020B0A02020104020203" pitchFamily="34" charset="0"/>
              <a:ea typeface="+mn-ea"/>
              <a:cs typeface="+mn-cs"/>
            </a:rPr>
            <a:t>Also By</a:t>
          </a:r>
        </a:p>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2000" b="0" i="0" u="none" strike="noStrike" kern="0" cap="none" spc="0" normalizeH="0" baseline="0" noProof="0">
              <a:ln>
                <a:noFill/>
              </a:ln>
              <a:solidFill>
                <a:srgbClr val="7030A0"/>
              </a:solidFill>
              <a:effectLst/>
              <a:uLnTx/>
              <a:uFillTx/>
              <a:latin typeface="Gill Sans Ultra Bold" panose="020B0A02020104020203" pitchFamily="34" charset="0"/>
              <a:ea typeface="+mn-ea"/>
              <a:cs typeface="+mn-cs"/>
            </a:rPr>
            <a:t>Rory the Rat Games</a:t>
          </a:r>
        </a:p>
        <a:p>
          <a:pPr marL="0" marR="0" lvl="0" indent="0" algn="ctr" defTabSz="914400" eaLnBrk="1" fontAlgn="auto" latinLnBrk="0" hangingPunct="1">
            <a:lnSpc>
              <a:spcPct val="100000"/>
            </a:lnSpc>
            <a:spcBef>
              <a:spcPts val="0"/>
            </a:spcBef>
            <a:spcAft>
              <a:spcPts val="0"/>
            </a:spcAft>
            <a:buClrTx/>
            <a:buSzTx/>
            <a:buFontTx/>
            <a:buNone/>
            <a:tabLst/>
            <a:defRPr/>
          </a:pPr>
          <a:endParaRPr kumimoji="0" lang="en-US" sz="1100" b="0" i="0" u="none" strike="noStrike" kern="0" cap="none" spc="0" normalizeH="0" baseline="0" noProof="0">
            <a:ln>
              <a:noFill/>
            </a:ln>
            <a:solidFill>
              <a:sysClr val="windowText" lastClr="000000"/>
            </a:solidFill>
            <a:effectLst/>
            <a:uLnTx/>
            <a:uFillTx/>
            <a:latin typeface="Gill Sans Ultra Bold" panose="020B0A02020104020203" pitchFamily="34" charset="0"/>
            <a:ea typeface="+mn-ea"/>
            <a:cs typeface="+mn-cs"/>
          </a:endParaRPr>
        </a:p>
      </xdr:txBody>
    </xdr:sp>
    <xdr:clientData/>
  </xdr:oneCellAnchor>
  <xdr:oneCellAnchor>
    <xdr:from>
      <xdr:col>1</xdr:col>
      <xdr:colOff>99060</xdr:colOff>
      <xdr:row>2</xdr:row>
      <xdr:rowOff>175260</xdr:rowOff>
    </xdr:from>
    <xdr:ext cx="1264920" cy="1272540"/>
    <xdr:pic>
      <xdr:nvPicPr>
        <xdr:cNvPr id="4" name="Picture 3">
          <a:extLst>
            <a:ext uri="{FF2B5EF4-FFF2-40B4-BE49-F238E27FC236}">
              <a16:creationId xmlns:a16="http://schemas.microsoft.com/office/drawing/2014/main" id="{00D7A110-F805-4111-8E00-E503D0C3B0EA}"/>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0120" t="25919" r="9881" b="13116"/>
        <a:stretch/>
      </xdr:blipFill>
      <xdr:spPr>
        <a:xfrm>
          <a:off x="708660" y="541020"/>
          <a:ext cx="1264920" cy="1272540"/>
        </a:xfrm>
        <a:prstGeom prst="rect">
          <a:avLst/>
        </a:prstGeom>
      </xdr:spPr>
    </xdr:pic>
    <xdr:clientData/>
  </xdr:oneCellAnchor>
  <xdr:oneCellAnchor>
    <xdr:from>
      <xdr:col>20</xdr:col>
      <xdr:colOff>251460</xdr:colOff>
      <xdr:row>2</xdr:row>
      <xdr:rowOff>175260</xdr:rowOff>
    </xdr:from>
    <xdr:ext cx="1280160" cy="1295400"/>
    <xdr:pic>
      <xdr:nvPicPr>
        <xdr:cNvPr id="5" name="Picture 4">
          <a:extLst>
            <a:ext uri="{FF2B5EF4-FFF2-40B4-BE49-F238E27FC236}">
              <a16:creationId xmlns:a16="http://schemas.microsoft.com/office/drawing/2014/main" id="{A1ED6779-78D3-42BD-82ED-19F43A032FAD}"/>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9639" t="25919" r="9397" b="12021"/>
        <a:stretch/>
      </xdr:blipFill>
      <xdr:spPr>
        <a:xfrm>
          <a:off x="12443460" y="541020"/>
          <a:ext cx="1280160" cy="1295400"/>
        </a:xfrm>
        <a:prstGeom prst="rect">
          <a:avLst/>
        </a:prstGeom>
      </xdr:spPr>
    </xdr:pic>
    <xdr:clientData/>
  </xdr:oneCellAnchor>
  <xdr:oneCellAnchor>
    <xdr:from>
      <xdr:col>10</xdr:col>
      <xdr:colOff>114300</xdr:colOff>
      <xdr:row>6</xdr:row>
      <xdr:rowOff>15240</xdr:rowOff>
    </xdr:from>
    <xdr:ext cx="1876425" cy="2468603"/>
    <xdr:pic>
      <xdr:nvPicPr>
        <xdr:cNvPr id="6" name="Picture 5">
          <a:extLst>
            <a:ext uri="{FF2B5EF4-FFF2-40B4-BE49-F238E27FC236}">
              <a16:creationId xmlns:a16="http://schemas.microsoft.com/office/drawing/2014/main" id="{874D9BA9-7A6C-4A9D-8EF6-D3A2A94CC30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210300" y="1112520"/>
          <a:ext cx="1876425" cy="2468603"/>
        </a:xfrm>
        <a:prstGeom prst="rect">
          <a:avLst/>
        </a:prstGeom>
      </xdr:spPr>
    </xdr:pic>
    <xdr:clientData/>
  </xdr:oneCellAnchor>
  <xdr:oneCellAnchor>
    <xdr:from>
      <xdr:col>17</xdr:col>
      <xdr:colOff>114300</xdr:colOff>
      <xdr:row>20</xdr:row>
      <xdr:rowOff>123825</xdr:rowOff>
    </xdr:from>
    <xdr:ext cx="1851660" cy="3169920"/>
    <xdr:sp macro="" textlink="">
      <xdr:nvSpPr>
        <xdr:cNvPr id="7" name="TextBox 6">
          <a:extLst>
            <a:ext uri="{FF2B5EF4-FFF2-40B4-BE49-F238E27FC236}">
              <a16:creationId xmlns:a16="http://schemas.microsoft.com/office/drawing/2014/main" id="{E0D6FB88-C2D4-4750-81F9-6FAEA00115D0}"/>
            </a:ext>
          </a:extLst>
        </xdr:cNvPr>
        <xdr:cNvSpPr txBox="1"/>
      </xdr:nvSpPr>
      <xdr:spPr>
        <a:xfrm>
          <a:off x="10477500" y="3743325"/>
          <a:ext cx="1851660" cy="31699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600" b="1">
              <a:solidFill>
                <a:srgbClr val="FF0000"/>
              </a:solidFill>
            </a:rPr>
            <a:t>   AVAILABLE</a:t>
          </a:r>
          <a:r>
            <a:rPr lang="en-US" sz="1600" b="1" baseline="0">
              <a:solidFill>
                <a:srgbClr val="FF0000"/>
              </a:solidFill>
            </a:rPr>
            <a:t> NOW</a:t>
          </a:r>
          <a:endParaRPr lang="en-US" sz="1600" b="1">
            <a:solidFill>
              <a:srgbClr val="FF0000"/>
            </a:solidFill>
          </a:endParaRPr>
        </a:p>
        <a:p>
          <a:r>
            <a:rPr lang="en-US" sz="1100" b="1">
              <a:solidFill>
                <a:schemeClr val="tx1"/>
              </a:solidFill>
            </a:rPr>
            <a:t>This new Dungeon</a:t>
          </a:r>
          <a:r>
            <a:rPr lang="en-US" sz="1100" b="1" baseline="0">
              <a:solidFill>
                <a:schemeClr val="tx1"/>
              </a:solidFill>
            </a:rPr>
            <a:t> Master aid will generate 10 NPC statistics at the click of a button ! Not only will you get fully randomized character stats generated as per the PH generation guidelines, but you'll also get full spellbooks, physical characteristics, and belongings. Populate a bar in a second!</a:t>
          </a:r>
        </a:p>
        <a:p>
          <a:endParaRPr lang="en-US" sz="1100" b="1" baseline="0">
            <a:solidFill>
              <a:schemeClr val="tx1"/>
            </a:solidFill>
          </a:endParaRPr>
        </a:p>
        <a:p>
          <a:r>
            <a:rPr lang="en-US" sz="1100" b="1" baseline="0">
              <a:solidFill>
                <a:schemeClr val="tx1"/>
              </a:solidFill>
            </a:rPr>
            <a:t>Excel required.</a:t>
          </a:r>
          <a:endParaRPr lang="en-US" sz="1100" b="1">
            <a:solidFill>
              <a:schemeClr val="tx1"/>
            </a:solidFill>
          </a:endParaRPr>
        </a:p>
      </xdr:txBody>
    </xdr:sp>
    <xdr:clientData/>
  </xdr:oneCellAnchor>
  <xdr:oneCellAnchor>
    <xdr:from>
      <xdr:col>17</xdr:col>
      <xdr:colOff>38099</xdr:colOff>
      <xdr:row>6</xdr:row>
      <xdr:rowOff>15241</xdr:rowOff>
    </xdr:from>
    <xdr:ext cx="1840260" cy="2428874"/>
    <xdr:pic>
      <xdr:nvPicPr>
        <xdr:cNvPr id="8" name="Picture 7">
          <a:extLst>
            <a:ext uri="{FF2B5EF4-FFF2-40B4-BE49-F238E27FC236}">
              <a16:creationId xmlns:a16="http://schemas.microsoft.com/office/drawing/2014/main" id="{94E311C6-830E-4663-A6F9-F40CE7E5B81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401299" y="1112521"/>
          <a:ext cx="1840260" cy="2428874"/>
        </a:xfrm>
        <a:prstGeom prst="rect">
          <a:avLst/>
        </a:prstGeom>
      </xdr:spPr>
    </xdr:pic>
    <xdr:clientData/>
  </xdr:oneCellAnchor>
  <xdr:oneCellAnchor>
    <xdr:from>
      <xdr:col>3</xdr:col>
      <xdr:colOff>259080</xdr:colOff>
      <xdr:row>20</xdr:row>
      <xdr:rowOff>144780</xdr:rowOff>
    </xdr:from>
    <xdr:ext cx="1783080" cy="2590800"/>
    <xdr:sp macro="" textlink="">
      <xdr:nvSpPr>
        <xdr:cNvPr id="9" name="TextBox 8">
          <a:extLst>
            <a:ext uri="{FF2B5EF4-FFF2-40B4-BE49-F238E27FC236}">
              <a16:creationId xmlns:a16="http://schemas.microsoft.com/office/drawing/2014/main" id="{F058EC69-FD4E-47AF-9CC5-77079FB53AC7}"/>
            </a:ext>
          </a:extLst>
        </xdr:cNvPr>
        <xdr:cNvSpPr txBox="1"/>
      </xdr:nvSpPr>
      <xdr:spPr>
        <a:xfrm>
          <a:off x="2087880" y="3802380"/>
          <a:ext cx="1783080" cy="25908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FF0000"/>
              </a:solidFill>
              <a:effectLst/>
              <a:uLnTx/>
              <a:uFillTx/>
              <a:latin typeface="+mn-lt"/>
              <a:ea typeface="+mn-ea"/>
              <a:cs typeface="+mn-cs"/>
            </a:rPr>
            <a:t>  AVAILABLE NOW</a:t>
          </a:r>
        </a:p>
        <a:p>
          <a:r>
            <a:rPr lang="en-US" sz="1100" b="1" i="0">
              <a:solidFill>
                <a:schemeClr val="tx1"/>
              </a:solidFill>
              <a:effectLst/>
              <a:latin typeface="+mn-lt"/>
              <a:ea typeface="+mn-ea"/>
              <a:cs typeface="+mn-cs"/>
            </a:rPr>
            <a:t>A mysterious storm at sea has trapped The Rose and its crew on an uncharted island that once belonged to the mad mage Calidor. Calidor, in trying to build his own empire, left an entire village of kidnapped people imprisoned here on the island. In trying to free them, however, the party will soon find out that not all is what it seems...</a:t>
          </a:r>
          <a:endParaRPr lang="en-US" sz="1100" b="1"/>
        </a:p>
      </xdr:txBody>
    </xdr:sp>
    <xdr:clientData/>
  </xdr:oneCellAnchor>
  <xdr:oneCellAnchor>
    <xdr:from>
      <xdr:col>6</xdr:col>
      <xdr:colOff>571500</xdr:colOff>
      <xdr:row>20</xdr:row>
      <xdr:rowOff>152400</xdr:rowOff>
    </xdr:from>
    <xdr:ext cx="1783080" cy="2324100"/>
    <xdr:sp macro="" textlink="">
      <xdr:nvSpPr>
        <xdr:cNvPr id="10" name="TextBox 9">
          <a:extLst>
            <a:ext uri="{FF2B5EF4-FFF2-40B4-BE49-F238E27FC236}">
              <a16:creationId xmlns:a16="http://schemas.microsoft.com/office/drawing/2014/main" id="{8350E44E-6231-46DA-8EE8-D7FDA0CAB855}"/>
            </a:ext>
          </a:extLst>
        </xdr:cNvPr>
        <xdr:cNvSpPr txBox="1"/>
      </xdr:nvSpPr>
      <xdr:spPr>
        <a:xfrm>
          <a:off x="4229100" y="3810000"/>
          <a:ext cx="1783080" cy="23241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FF0000"/>
              </a:solidFill>
              <a:effectLst/>
              <a:uLnTx/>
              <a:uFillTx/>
              <a:latin typeface="+mn-lt"/>
              <a:ea typeface="+mn-ea"/>
              <a:cs typeface="+mn-cs"/>
            </a:rPr>
            <a:t>  AVAILABLE NOW</a:t>
          </a:r>
        </a:p>
        <a:p>
          <a:pPr marL="0" marR="0" lvl="0" indent="0" defTabSz="914400" eaLnBrk="1" fontAlgn="auto" latinLnBrk="0" hangingPunct="1">
            <a:lnSpc>
              <a:spcPct val="100000"/>
            </a:lnSpc>
            <a:spcBef>
              <a:spcPts val="0"/>
            </a:spcBef>
            <a:spcAft>
              <a:spcPts val="0"/>
            </a:spcAft>
            <a:buClrTx/>
            <a:buSzTx/>
            <a:buFontTx/>
            <a:buNone/>
            <a:tabLst/>
            <a:defRPr/>
          </a:pPr>
          <a:r>
            <a:rPr lang="en-US" sz="1100" b="1" i="0">
              <a:solidFill>
                <a:schemeClr val="tx1"/>
              </a:solidFill>
              <a:effectLst/>
              <a:latin typeface="+mn-lt"/>
              <a:ea typeface="+mn-ea"/>
              <a:cs typeface="+mn-cs"/>
            </a:rPr>
            <a:t>Emma, the young daughter of the wizard Delia, has been kidnapped. The kidnapper was quite odd, however, as she looked like a battle-hardened version of Delia herself! Who is this mysterious warrior, why does she look like Delia, and why has she kidnapped Emma?</a:t>
          </a:r>
          <a:endParaRPr kumimoji="0" lang="en-US" sz="1600" b="1" i="0" u="none" strike="noStrike" kern="0" cap="none" spc="0" normalizeH="0" baseline="0" noProof="0">
            <a:ln>
              <a:noFill/>
            </a:ln>
            <a:solidFill>
              <a:srgbClr val="FF0000"/>
            </a:solidFill>
            <a:effectLst/>
            <a:uLnTx/>
            <a:uFillTx/>
            <a:latin typeface="+mn-lt"/>
            <a:ea typeface="+mn-ea"/>
            <a:cs typeface="+mn-cs"/>
          </a:endParaRPr>
        </a:p>
      </xdr:txBody>
    </xdr:sp>
    <xdr:clientData/>
  </xdr:oneCellAnchor>
  <xdr:oneCellAnchor>
    <xdr:from>
      <xdr:col>13</xdr:col>
      <xdr:colOff>502920</xdr:colOff>
      <xdr:row>20</xdr:row>
      <xdr:rowOff>121920</xdr:rowOff>
    </xdr:from>
    <xdr:ext cx="1783080" cy="2606040"/>
    <xdr:sp macro="" textlink="">
      <xdr:nvSpPr>
        <xdr:cNvPr id="11" name="TextBox 10">
          <a:extLst>
            <a:ext uri="{FF2B5EF4-FFF2-40B4-BE49-F238E27FC236}">
              <a16:creationId xmlns:a16="http://schemas.microsoft.com/office/drawing/2014/main" id="{8DDF24EC-EB25-4103-8E48-E1CCD9D2DC0B}"/>
            </a:ext>
          </a:extLst>
        </xdr:cNvPr>
        <xdr:cNvSpPr txBox="1"/>
      </xdr:nvSpPr>
      <xdr:spPr>
        <a:xfrm>
          <a:off x="8427720" y="3779520"/>
          <a:ext cx="1783080" cy="26060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FF0000"/>
              </a:solidFill>
              <a:effectLst/>
              <a:uLnTx/>
              <a:uFillTx/>
              <a:latin typeface="+mn-lt"/>
              <a:ea typeface="+mn-ea"/>
              <a:cs typeface="+mn-cs"/>
            </a:rPr>
            <a:t> AVAILABLE NOW</a:t>
          </a:r>
        </a:p>
        <a:p>
          <a:pPr marL="0" marR="0" lvl="0" indent="0" defTabSz="914400" eaLnBrk="1" fontAlgn="auto" latinLnBrk="0" hangingPunct="1">
            <a:lnSpc>
              <a:spcPct val="100000"/>
            </a:lnSpc>
            <a:spcBef>
              <a:spcPts val="0"/>
            </a:spcBef>
            <a:spcAft>
              <a:spcPts val="0"/>
            </a:spcAft>
            <a:buClrTx/>
            <a:buSzTx/>
            <a:buFontTx/>
            <a:buNone/>
            <a:tabLst/>
            <a:defRPr/>
          </a:pPr>
          <a:r>
            <a:rPr lang="en-US" sz="1100" b="1">
              <a:solidFill>
                <a:schemeClr val="tx1"/>
              </a:solidFill>
              <a:effectLst/>
              <a:latin typeface="+mn-lt"/>
              <a:ea typeface="+mn-ea"/>
              <a:cs typeface="+mn-cs"/>
            </a:rPr>
            <a:t>Master Martin, the head priest of a temple of Eldath, has managed to make a major mistake regarding a shaman of Gruumsh. No longer protected by his god, Master Martin’s temple is cursed by a mist monster that materializes in many forms. To defeat this beast, it will take more than just swords and sorcery. </a:t>
          </a:r>
          <a:endParaRPr kumimoji="0" lang="en-US" sz="1600" b="1" i="0" u="none" strike="noStrike" kern="0" cap="none" spc="0" normalizeH="0" baseline="0" noProof="0">
            <a:ln>
              <a:noFill/>
            </a:ln>
            <a:solidFill>
              <a:srgbClr val="FF0000"/>
            </a:solidFill>
            <a:effectLst/>
            <a:uLnTx/>
            <a:uFillTx/>
            <a:latin typeface="+mn-lt"/>
            <a:ea typeface="+mn-ea"/>
            <a:cs typeface="+mn-cs"/>
          </a:endParaRPr>
        </a:p>
      </xdr:txBody>
    </xdr:sp>
    <xdr:clientData/>
  </xdr:oneCellAnchor>
  <xdr:oneCellAnchor>
    <xdr:from>
      <xdr:col>10</xdr:col>
      <xdr:colOff>167640</xdr:colOff>
      <xdr:row>20</xdr:row>
      <xdr:rowOff>144780</xdr:rowOff>
    </xdr:from>
    <xdr:ext cx="1783080" cy="4777740"/>
    <xdr:sp macro="" textlink="">
      <xdr:nvSpPr>
        <xdr:cNvPr id="12" name="TextBox 11">
          <a:extLst>
            <a:ext uri="{FF2B5EF4-FFF2-40B4-BE49-F238E27FC236}">
              <a16:creationId xmlns:a16="http://schemas.microsoft.com/office/drawing/2014/main" id="{65FEA350-A8AB-499E-A4D3-91610263D6E7}"/>
            </a:ext>
          </a:extLst>
        </xdr:cNvPr>
        <xdr:cNvSpPr txBox="1"/>
      </xdr:nvSpPr>
      <xdr:spPr>
        <a:xfrm>
          <a:off x="6263640" y="3802380"/>
          <a:ext cx="1783080" cy="47777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en-US" sz="1600" b="1" i="0" u="none" strike="noStrike" kern="0" cap="none" spc="0" normalizeH="0" baseline="0" noProof="0">
              <a:ln>
                <a:noFill/>
              </a:ln>
              <a:solidFill>
                <a:srgbClr val="FF0000"/>
              </a:solidFill>
              <a:effectLst/>
              <a:uLnTx/>
              <a:uFillTx/>
              <a:latin typeface="+mn-lt"/>
              <a:ea typeface="+mn-ea"/>
              <a:cs typeface="+mn-cs"/>
            </a:rPr>
            <a:t>  AVAILABLE NOW</a:t>
          </a:r>
        </a:p>
        <a:p>
          <a:r>
            <a:rPr lang="en-US" sz="1100" b="1" i="1">
              <a:solidFill>
                <a:schemeClr val="tx1"/>
              </a:solidFill>
              <a:effectLst/>
              <a:latin typeface="+mn-lt"/>
              <a:ea typeface="+mn-ea"/>
              <a:cs typeface="+mn-cs"/>
            </a:rPr>
            <a:t>No, not that kind of fiend...UNDEAD fiends! Or are they friends?</a:t>
          </a:r>
          <a:endParaRPr lang="en-US" sz="1100" b="1" i="0">
            <a:solidFill>
              <a:schemeClr val="tx1"/>
            </a:solidFill>
            <a:effectLst/>
            <a:latin typeface="+mn-lt"/>
            <a:ea typeface="+mn-ea"/>
            <a:cs typeface="+mn-cs"/>
          </a:endParaRPr>
        </a:p>
        <a:p>
          <a:r>
            <a:rPr lang="en-US" sz="1100" b="1" i="0">
              <a:solidFill>
                <a:schemeClr val="tx1"/>
              </a:solidFill>
              <a:effectLst/>
              <a:latin typeface="+mn-lt"/>
              <a:ea typeface="+mn-ea"/>
              <a:cs typeface="+mn-cs"/>
            </a:rPr>
            <a:t>An unknown benefactor, a benevolent human king thought dead for centuries is recruiting</a:t>
          </a:r>
          <a:r>
            <a:rPr lang="en-US" sz="1100" b="1" i="0" baseline="0">
              <a:solidFill>
                <a:schemeClr val="tx1"/>
              </a:solidFill>
              <a:effectLst/>
              <a:latin typeface="+mn-lt"/>
              <a:ea typeface="+mn-ea"/>
              <a:cs typeface="+mn-cs"/>
            </a:rPr>
            <a:t> help</a:t>
          </a:r>
          <a:r>
            <a:rPr lang="en-US" sz="1100" b="1" i="0">
              <a:solidFill>
                <a:schemeClr val="tx1"/>
              </a:solidFill>
              <a:effectLst/>
              <a:latin typeface="+mn-lt"/>
              <a:ea typeface="+mn-ea"/>
              <a:cs typeface="+mn-cs"/>
            </a:rPr>
            <a:t>. This king, now a sentient ghoul, rules over a kingdom of innocent individuals inflicted with the very same disease that infests his body. Forced to eat the brains of intelligent beings to maintain their own humanity, the ghouls have set their sights on the Svirfneblin, deep gnomes who have been raiding the surface and inflicting mass casualties for no known reason. Will the party save the ghouls from going feral by sacrificing their enemies? Will they instead save the svirfneblin from a fate worse than death?</a:t>
          </a:r>
        </a:p>
      </xdr:txBody>
    </xdr:sp>
    <xdr:clientData/>
  </xdr:oneCellAnchor>
  <xdr:oneCellAnchor>
    <xdr:from>
      <xdr:col>3</xdr:col>
      <xdr:colOff>213360</xdr:colOff>
      <xdr:row>47</xdr:row>
      <xdr:rowOff>68580</xdr:rowOff>
    </xdr:from>
    <xdr:ext cx="10652760" cy="1783245"/>
    <xdr:sp macro="" textlink="">
      <xdr:nvSpPr>
        <xdr:cNvPr id="13" name="TextBox 12">
          <a:extLst>
            <a:ext uri="{FF2B5EF4-FFF2-40B4-BE49-F238E27FC236}">
              <a16:creationId xmlns:a16="http://schemas.microsoft.com/office/drawing/2014/main" id="{2C1BD5BD-8C7E-4204-80CF-BBDF55A2D601}"/>
            </a:ext>
          </a:extLst>
        </xdr:cNvPr>
        <xdr:cNvSpPr txBox="1"/>
      </xdr:nvSpPr>
      <xdr:spPr>
        <a:xfrm>
          <a:off x="2042160" y="8663940"/>
          <a:ext cx="10652760" cy="17832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US" sz="2000" b="1" i="0" u="sng">
              <a:solidFill>
                <a:srgbClr val="FF0000"/>
              </a:solidFill>
              <a:effectLst/>
              <a:latin typeface="+mn-lt"/>
              <a:ea typeface="+mn-ea"/>
              <a:cs typeface="+mn-cs"/>
            </a:rPr>
            <a:t>All Modules</a:t>
          </a:r>
          <a:r>
            <a:rPr lang="en-US" sz="2000" b="1" i="0" u="sng" baseline="0">
              <a:solidFill>
                <a:srgbClr val="FF0000"/>
              </a:solidFill>
              <a:effectLst/>
              <a:latin typeface="+mn-lt"/>
              <a:ea typeface="+mn-ea"/>
              <a:cs typeface="+mn-cs"/>
            </a:rPr>
            <a:t> Include</a:t>
          </a:r>
          <a:endParaRPr lang="en-US" sz="2000" b="1" i="0" u="sng">
            <a:solidFill>
              <a:srgbClr val="FF0000"/>
            </a:solidFill>
            <a:effectLst/>
            <a:latin typeface="+mn-lt"/>
            <a:ea typeface="+mn-ea"/>
            <a:cs typeface="+mn-cs"/>
          </a:endParaRPr>
        </a:p>
        <a:p>
          <a:r>
            <a:rPr lang="en-US" sz="1100" b="1" i="0" u="sng">
              <a:solidFill>
                <a:schemeClr val="tx1"/>
              </a:solidFill>
              <a:effectLst/>
              <a:latin typeface="+mn-lt"/>
              <a:ea typeface="+mn-ea"/>
              <a:cs typeface="+mn-cs"/>
            </a:rPr>
            <a:t>PHOTOGRAPHIC BATTLE MAPS</a:t>
          </a:r>
          <a:r>
            <a:rPr lang="en-US" sz="1100" b="0" i="0">
              <a:solidFill>
                <a:schemeClr val="tx1"/>
              </a:solidFill>
              <a:effectLst/>
              <a:latin typeface="+mn-lt"/>
              <a:ea typeface="+mn-ea"/>
              <a:cs typeface="+mn-cs"/>
            </a:rPr>
            <a:t>– Scripted encounters have grid-overlaid photographed battle maps of modeled terrain to be printed for use with miniatures (or used online as pdf’s)! Seven locations in all, including a wizard’s tower and a subterranean complex! See PDF previews!</a:t>
          </a:r>
        </a:p>
        <a:p>
          <a:r>
            <a:rPr lang="en-US" sz="1100" b="1" i="0" u="sng">
              <a:solidFill>
                <a:schemeClr val="tx1"/>
              </a:solidFill>
              <a:effectLst/>
              <a:latin typeface="+mn-lt"/>
              <a:ea typeface="+mn-ea"/>
              <a:cs typeface="+mn-cs"/>
            </a:rPr>
            <a:t>IDEAL FOR NEW DUNGEON MASTERS</a:t>
          </a:r>
          <a:r>
            <a:rPr lang="en-US" sz="1100" b="0" i="0">
              <a:solidFill>
                <a:schemeClr val="tx1"/>
              </a:solidFill>
              <a:effectLst/>
              <a:latin typeface="+mn-lt"/>
              <a:ea typeface="+mn-ea"/>
              <a:cs typeface="+mn-cs"/>
            </a:rPr>
            <a:t>–Major Non-Player Characters (NPC) have been presented with dialogue to answer typical PC questions. This dialogue may need to be paraphrased or changed completely to accommodate the events of your particular adventure session or PC questions, but can still function as valuable background information. Don’t be afraid to pause often while reading dialogue to let players comment. You can break up written dialogue into chunks if it makes the conversation feel more organic!</a:t>
          </a:r>
        </a:p>
        <a:p>
          <a:r>
            <a:rPr lang="en-US" sz="1100" b="1" i="0" u="sng">
              <a:solidFill>
                <a:schemeClr val="tx1"/>
              </a:solidFill>
              <a:effectLst/>
              <a:latin typeface="+mn-lt"/>
              <a:ea typeface="+mn-ea"/>
              <a:cs typeface="+mn-cs"/>
            </a:rPr>
            <a:t>IDEAL FOR VETERAN DUNGEON MASTERS</a:t>
          </a:r>
          <a:r>
            <a:rPr lang="en-US" sz="1100" b="0" i="0">
              <a:solidFill>
                <a:schemeClr val="tx1"/>
              </a:solidFill>
              <a:effectLst/>
              <a:latin typeface="+mn-lt"/>
              <a:ea typeface="+mn-ea"/>
              <a:cs typeface="+mn-cs"/>
            </a:rPr>
            <a:t>– but you’re a veteran, so you already know that. You can take anything and mold it into an adventure of a lifetime. Full dialogue options and in-depth maps of each location leave you with less prep time and less need for on the spot improvisation!</a:t>
          </a:r>
        </a:p>
        <a:p>
          <a:endParaRPr lang="en-US" sz="1100"/>
        </a:p>
      </xdr:txBody>
    </xdr:sp>
    <xdr:clientData/>
  </xdr:oneCellAnchor>
  <xdr:oneCellAnchor>
    <xdr:from>
      <xdr:col>6</xdr:col>
      <xdr:colOff>472441</xdr:colOff>
      <xdr:row>6</xdr:row>
      <xdr:rowOff>22860</xdr:rowOff>
    </xdr:from>
    <xdr:ext cx="1866900" cy="2476500"/>
    <xdr:pic>
      <xdr:nvPicPr>
        <xdr:cNvPr id="14" name="Picture 13">
          <a:extLst>
            <a:ext uri="{FF2B5EF4-FFF2-40B4-BE49-F238E27FC236}">
              <a16:creationId xmlns:a16="http://schemas.microsoft.com/office/drawing/2014/main" id="{834CF243-BEED-4AAE-AFA8-3758304A94E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130041" y="1120140"/>
          <a:ext cx="1866900" cy="2476500"/>
        </a:xfrm>
        <a:prstGeom prst="rect">
          <a:avLst/>
        </a:prstGeom>
      </xdr:spPr>
    </xdr:pic>
    <xdr:clientData/>
  </xdr:oneCellAnchor>
  <xdr:oneCellAnchor>
    <xdr:from>
      <xdr:col>3</xdr:col>
      <xdr:colOff>266701</xdr:colOff>
      <xdr:row>6</xdr:row>
      <xdr:rowOff>30480</xdr:rowOff>
    </xdr:from>
    <xdr:ext cx="1874367" cy="2466975"/>
    <xdr:pic>
      <xdr:nvPicPr>
        <xdr:cNvPr id="15" name="Picture 14">
          <a:extLst>
            <a:ext uri="{FF2B5EF4-FFF2-40B4-BE49-F238E27FC236}">
              <a16:creationId xmlns:a16="http://schemas.microsoft.com/office/drawing/2014/main" id="{28CD6ED6-78C8-4019-B470-373A344217D9}"/>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095501" y="1127760"/>
          <a:ext cx="1874367" cy="2466975"/>
        </a:xfrm>
        <a:prstGeom prst="rect">
          <a:avLst/>
        </a:prstGeom>
      </xdr:spPr>
    </xdr:pic>
    <xdr:clientData/>
  </xdr:oneCellAnchor>
  <xdr:oneCellAnchor>
    <xdr:from>
      <xdr:col>13</xdr:col>
      <xdr:colOff>392429</xdr:colOff>
      <xdr:row>6</xdr:row>
      <xdr:rowOff>22860</xdr:rowOff>
    </xdr:from>
    <xdr:ext cx="1863090" cy="2466975"/>
    <xdr:pic>
      <xdr:nvPicPr>
        <xdr:cNvPr id="16" name="Picture 15">
          <a:extLst>
            <a:ext uri="{FF2B5EF4-FFF2-40B4-BE49-F238E27FC236}">
              <a16:creationId xmlns:a16="http://schemas.microsoft.com/office/drawing/2014/main" id="{378BFFF9-26C2-4D34-ADDF-EA1BA8B451B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317229" y="1120140"/>
          <a:ext cx="1863090" cy="246697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2</xdr:col>
      <xdr:colOff>990600</xdr:colOff>
      <xdr:row>56</xdr:row>
      <xdr:rowOff>66675</xdr:rowOff>
    </xdr:from>
    <xdr:ext cx="184731" cy="264560"/>
    <xdr:sp macro="" textlink="">
      <xdr:nvSpPr>
        <xdr:cNvPr id="2" name="TextBox 1">
          <a:extLst>
            <a:ext uri="{FF2B5EF4-FFF2-40B4-BE49-F238E27FC236}">
              <a16:creationId xmlns:a16="http://schemas.microsoft.com/office/drawing/2014/main" id="{A99F0B2A-39EE-438D-8668-23E09399B8EC}"/>
            </a:ext>
          </a:extLst>
        </xdr:cNvPr>
        <xdr:cNvSpPr txBox="1"/>
      </xdr:nvSpPr>
      <xdr:spPr>
        <a:xfrm>
          <a:off x="3672840" y="546925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wsDr>
</file>

<file path=xl/drawings/drawing4.xml><?xml version="1.0" encoding="utf-8"?>
<xdr:wsDr xmlns:xdr="http://schemas.openxmlformats.org/drawingml/2006/spreadsheetDrawing" xmlns:a="http://schemas.openxmlformats.org/drawingml/2006/main">
  <xdr:oneCellAnchor>
    <xdr:from>
      <xdr:col>2</xdr:col>
      <xdr:colOff>990600</xdr:colOff>
      <xdr:row>54</xdr:row>
      <xdr:rowOff>66675</xdr:rowOff>
    </xdr:from>
    <xdr:ext cx="184731" cy="264560"/>
    <xdr:sp macro="" textlink="">
      <xdr:nvSpPr>
        <xdr:cNvPr id="2" name="TextBox 1">
          <a:extLst>
            <a:ext uri="{FF2B5EF4-FFF2-40B4-BE49-F238E27FC236}">
              <a16:creationId xmlns:a16="http://schemas.microsoft.com/office/drawing/2014/main" id="{BF243F61-F029-41DB-B1F9-35E3D935548E}"/>
            </a:ext>
          </a:extLst>
        </xdr:cNvPr>
        <xdr:cNvSpPr txBox="1"/>
      </xdr:nvSpPr>
      <xdr:spPr>
        <a:xfrm>
          <a:off x="3672840" y="546925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wsDr>
</file>

<file path=xl/drawings/drawing5.xml><?xml version="1.0" encoding="utf-8"?>
<xdr:wsDr xmlns:xdr="http://schemas.openxmlformats.org/drawingml/2006/spreadsheetDrawing" xmlns:a="http://schemas.openxmlformats.org/drawingml/2006/main">
  <xdr:oneCellAnchor>
    <xdr:from>
      <xdr:col>2</xdr:col>
      <xdr:colOff>990600</xdr:colOff>
      <xdr:row>54</xdr:row>
      <xdr:rowOff>66675</xdr:rowOff>
    </xdr:from>
    <xdr:ext cx="184731" cy="264560"/>
    <xdr:sp macro="" textlink="">
      <xdr:nvSpPr>
        <xdr:cNvPr id="3" name="TextBox 2">
          <a:extLst>
            <a:ext uri="{FF2B5EF4-FFF2-40B4-BE49-F238E27FC236}">
              <a16:creationId xmlns:a16="http://schemas.microsoft.com/office/drawing/2014/main" id="{E41958E1-BA48-49F9-B3D5-3B8D12764A40}"/>
            </a:ext>
          </a:extLst>
        </xdr:cNvPr>
        <xdr:cNvSpPr txBox="1"/>
      </xdr:nvSpPr>
      <xdr:spPr>
        <a:xfrm>
          <a:off x="3672840" y="546925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wsDr>
</file>

<file path=xl/drawings/drawing6.xml><?xml version="1.0" encoding="utf-8"?>
<xdr:wsDr xmlns:xdr="http://schemas.openxmlformats.org/drawingml/2006/spreadsheetDrawing" xmlns:a="http://schemas.openxmlformats.org/drawingml/2006/main">
  <xdr:oneCellAnchor>
    <xdr:from>
      <xdr:col>2</xdr:col>
      <xdr:colOff>990600</xdr:colOff>
      <xdr:row>62</xdr:row>
      <xdr:rowOff>66675</xdr:rowOff>
    </xdr:from>
    <xdr:ext cx="184731" cy="264560"/>
    <xdr:sp macro="" textlink="">
      <xdr:nvSpPr>
        <xdr:cNvPr id="2" name="TextBox 1">
          <a:extLst>
            <a:ext uri="{FF2B5EF4-FFF2-40B4-BE49-F238E27FC236}">
              <a16:creationId xmlns:a16="http://schemas.microsoft.com/office/drawing/2014/main" id="{99C7C95A-E606-4321-AA80-8DDCC77C8A6C}"/>
            </a:ext>
          </a:extLst>
        </xdr:cNvPr>
        <xdr:cNvSpPr txBox="1"/>
      </xdr:nvSpPr>
      <xdr:spPr>
        <a:xfrm>
          <a:off x="3676650" y="49530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wsDr>
</file>

<file path=xl/drawings/drawing7.xml><?xml version="1.0" encoding="utf-8"?>
<xdr:wsDr xmlns:xdr="http://schemas.openxmlformats.org/drawingml/2006/spreadsheetDrawing" xmlns:a="http://schemas.openxmlformats.org/drawingml/2006/main">
  <xdr:oneCellAnchor>
    <xdr:from>
      <xdr:col>2</xdr:col>
      <xdr:colOff>990600</xdr:colOff>
      <xdr:row>8</xdr:row>
      <xdr:rowOff>66675</xdr:rowOff>
    </xdr:from>
    <xdr:ext cx="184731" cy="264560"/>
    <xdr:sp macro="" textlink="">
      <xdr:nvSpPr>
        <xdr:cNvPr id="4" name="TextBox 3">
          <a:extLst>
            <a:ext uri="{FF2B5EF4-FFF2-40B4-BE49-F238E27FC236}">
              <a16:creationId xmlns:a16="http://schemas.microsoft.com/office/drawing/2014/main" id="{4975A49A-5FCE-4473-8E3E-DE8D089735C5}"/>
            </a:ext>
          </a:extLst>
        </xdr:cNvPr>
        <xdr:cNvSpPr txBox="1"/>
      </xdr:nvSpPr>
      <xdr:spPr>
        <a:xfrm>
          <a:off x="4198620" y="546925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2</xdr:col>
      <xdr:colOff>990600</xdr:colOff>
      <xdr:row>8</xdr:row>
      <xdr:rowOff>66675</xdr:rowOff>
    </xdr:from>
    <xdr:ext cx="184731" cy="264560"/>
    <xdr:sp macro="" textlink="">
      <xdr:nvSpPr>
        <xdr:cNvPr id="8" name="TextBox 7">
          <a:extLst>
            <a:ext uri="{FF2B5EF4-FFF2-40B4-BE49-F238E27FC236}">
              <a16:creationId xmlns:a16="http://schemas.microsoft.com/office/drawing/2014/main" id="{978248C3-F2A8-4590-BF85-7B011EE64E30}"/>
            </a:ext>
          </a:extLst>
        </xdr:cNvPr>
        <xdr:cNvSpPr txBox="1"/>
      </xdr:nvSpPr>
      <xdr:spPr>
        <a:xfrm>
          <a:off x="3672840" y="546925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FFCC997B-6C64-4FB9-8463-3EECF49FC0F4}" name="Table34" displayName="Table34" ref="J2:O12" totalsRowShown="0" headerRowDxfId="3359" dataDxfId="3358">
  <tableColumns count="6">
    <tableColumn id="1" xr3:uid="{5EF1CC33-FC78-434B-AF4E-4DC6D7A69686}" name="Individual: Challenge 0-4 Combined" dataDxfId="3357"/>
    <tableColumn id="2" xr3:uid="{FE4C61A7-D1B5-453E-9C97-32B26BE001EE}" name="cp" dataDxfId="3356"/>
    <tableColumn id="3" xr3:uid="{7D441AA6-55DF-4B78-98DE-238990FC58BF}" name="sp" dataDxfId="3355"/>
    <tableColumn id="4" xr3:uid="{6222C189-D2B8-48F3-AC64-D2124DA2B3D5}" name="ep" dataDxfId="3354"/>
    <tableColumn id="5" xr3:uid="{DB00EE19-F734-4830-90D9-68F32FEB6DCC}" name="gp" dataDxfId="3353"/>
    <tableColumn id="6" xr3:uid="{1D670B2A-8B4A-47A6-8112-9FF74911332D}" name="pp" dataDxfId="3352"/>
  </tableColumns>
  <tableStyleInfo name="TableStyleLight20"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3" xr:uid="{D5B11D88-B8A0-4738-A8B6-04B9D6D041D9}" name="Table677184" displayName="Table677184" ref="A124:J125" totalsRowShown="0" headerRowDxfId="3285" dataDxfId="3284">
  <tableColumns count="10">
    <tableColumn id="1" xr3:uid="{7B4FD43A-2243-4328-9B5A-7889765A2131}" name="Magic Item G" dataDxfId="3283">
      <calculatedColumnFormula>IF(AND(F11&gt;=1,F11&lt;=6), 1, " ")</calculatedColumnFormula>
    </tableColumn>
    <tableColumn id="2" xr3:uid="{77003545-D206-4245-B0C6-31B4F3066311}" name="Roll" dataDxfId="3282">
      <calculatedColumnFormula>IF(AND(F11&gt;=1,F11&lt;=6),RANDBETWEEN(1,100), " ")</calculatedColumnFormula>
    </tableColumn>
    <tableColumn id="3" xr3:uid="{4F72A3A8-864C-4182-93A8-BA067BDA1F5B}" name="Primary Type" dataDxfId="3281">
      <calculatedColumnFormula>IF(AND(F11&gt;=1,F11&lt;=6),VLOOKUP(B125,Table576465[],2), " ")</calculatedColumnFormula>
    </tableColumn>
    <tableColumn id="4" xr3:uid="{313738A2-2359-48F2-A468-15F4B4AB8181}" name="Secondary Type" dataDxfId="3280">
      <calculatedColumnFormula>IF(C125="armor of resistance (chain mail)",VLOOKUP(RANDBETWEEN(1,10),Table175[],2),IF(C125="armor of resistance (chain shirt)",VLOOKUP(RANDBETWEEN(1,10),Table175[],2),IF(C125="armor of resistance (leather)",VLOOKUP(RANDBETWEEN(1,10),Table175[],2),IF(C125="armor of resistance (scale mail)",VLOOKUP(RANDBETWEEN(1,10),Table175[],2),IF(C125="ring of resistance",VLOOKUP(RANDBETWEEN(1,10),Table175[],2),IF(C125="Weapon +2",VLOOKUP(RANDBETWEEN(1,100),Table184[],2),IF(C125="Figurine of Wondrous Power",VLOOKUP(RANDBETWEEN(1,8),Table187[],2),IF(C125="Necklace of Prayer Beads",RANDBETWEEN(2,6)," "))))))))</calculatedColumnFormula>
    </tableColumn>
    <tableColumn id="5" xr3:uid="{B2A0784A-B365-4296-B86D-060DCF1BA43D}" name="Created By" dataDxfId="3279">
      <calculatedColumnFormula>IF(AND(A125&gt;=1,A125&lt;=6),VLOOKUP(RANDBETWEEN(1,20),Table171[],2)," ")</calculatedColumnFormula>
    </tableColumn>
    <tableColumn id="6" xr3:uid="{4E4C3431-518D-4A9C-9B31-BD50BECDE48D}" name="History" dataDxfId="3278">
      <calculatedColumnFormula>IF(AND(A125&gt;=1,A125&lt;=8),VLOOKUP(RANDBETWEEN(1,20),Table172[],2)," ")</calculatedColumnFormula>
    </tableColumn>
    <tableColumn id="7" xr3:uid="{21E20D9F-B923-42A7-8208-154A332F6EDF}" name="Quirk" dataDxfId="3277">
      <calculatedColumnFormula>IF(AND(A125&gt;=1,A125&lt;=8),VLOOKUP(RANDBETWEEN(1,20),Table174[],2)," ")</calculatedColumnFormula>
    </tableColumn>
    <tableColumn id="8" xr3:uid="{BF30B629-5B99-4837-ACE7-BF1E58380C2D}" name="Property 1" dataDxfId="3276">
      <calculatedColumnFormula>IF(AND(A125&gt;=1,A125&lt;=8),VLOOKUP(RANDBETWEEN(1,20),Table173[],2)," ")</calculatedColumnFormula>
    </tableColumn>
    <tableColumn id="9" xr3:uid="{54080799-51A6-4C0A-9050-34F539A1FC17}" name="Property 2" dataDxfId="3275">
      <calculatedColumnFormula>IF(H125="Roll 2x",VLOOKUP(RANDBETWEEN(1,20),Table173[],2)," ")</calculatedColumnFormula>
    </tableColumn>
    <tableColumn id="10" xr3:uid="{DBB4C5B8-2D9B-4B66-8E4D-34FC3F23E608}" name="Property 3" dataDxfId="3274">
      <calculatedColumnFormula>IF(H125="Roll 2x",VLOOKUP(RANDBETWEEN(1,20),Table173[],2)," ")</calculatedColumnFormula>
    </tableColumn>
  </tableColumns>
  <tableStyleInfo name="TableStyleMedium2" showFirstColumn="0" showLastColumn="0" showRowStripes="1" showColumnStripes="0"/>
</table>
</file>

<file path=xl/tables/table10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1" xr:uid="{CB80E295-594E-4163-B5BF-41FD899D8EC7}" name="Table359362364382" displayName="Table359362364382" ref="A27:I29" headerRowCount="0" totalsRowShown="0" headerRowDxfId="1700" dataDxfId="1699">
  <tableColumns count="9">
    <tableColumn id="1" xr3:uid="{58FA8EFD-E45A-4826-9755-DB4D1A52C627}" name="Column1" headerRowDxfId="1698" dataDxfId="1697"/>
    <tableColumn id="2" xr3:uid="{51A41474-AA3F-411F-BC2A-B7CBF4FA0D6F}" name="Column2" headerRowDxfId="1696" dataDxfId="1695"/>
    <tableColumn id="3" xr3:uid="{CAC5CC2C-5CD8-4474-951A-EF04DFCB4DD7}" name="Column3" headerRowDxfId="1694" dataDxfId="1693"/>
    <tableColumn id="4" xr3:uid="{63B56AFA-2C80-42F9-A219-9150B33C8FA0}" name="Column4" headerRowDxfId="1692" dataDxfId="1691"/>
    <tableColumn id="5" xr3:uid="{A31B584C-BCD2-4609-BB3F-04149044A9C7}" name="Column5" headerRowDxfId="1690" dataDxfId="1689"/>
    <tableColumn id="6" xr3:uid="{4CAF5BB0-22C0-4B51-A759-D8A69C17F041}" name="Column6" headerRowDxfId="1688" dataDxfId="1687"/>
    <tableColumn id="7" xr3:uid="{579929F4-D3A1-4EB6-8143-B0BC98417334}" name="Column7" headerRowDxfId="1686" dataDxfId="1685"/>
    <tableColumn id="8" xr3:uid="{4C0E22FF-3F7D-48B8-AFC7-ECCDC586ED2C}" name="Column8" headerRowDxfId="1684" dataDxfId="1683"/>
    <tableColumn id="9" xr3:uid="{ACDC52D4-BF5C-4F71-AF5F-06F68853A6DF}" name="Column9" dataDxfId="1682"/>
  </tableColumns>
  <tableStyleInfo name="TableStyleMedium2" showFirstColumn="0" showLastColumn="0" showRowStripes="0" showColumnStripes="0"/>
</table>
</file>

<file path=xl/tables/table10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2" xr:uid="{E63AF359-BABC-4C80-B3AE-297316802F22}" name="Table359362365383" displayName="Table359362365383" ref="A31:I33" headerRowCount="0" totalsRowShown="0" headerRowDxfId="1681" dataDxfId="1680">
  <tableColumns count="9">
    <tableColumn id="1" xr3:uid="{58BF4951-23C0-4A61-9C13-6EDE94472B94}" name="Column1" headerRowDxfId="1679" dataDxfId="1678"/>
    <tableColumn id="2" xr3:uid="{7A443A52-2905-41EA-8AEC-C4D0FEAE219A}" name="Column2" headerRowDxfId="1677" dataDxfId="1676"/>
    <tableColumn id="3" xr3:uid="{FADA34EF-96AD-4F8F-91FB-82202BB598EE}" name="Column3" headerRowDxfId="1675" dataDxfId="1674"/>
    <tableColumn id="4" xr3:uid="{2871B6F0-A267-4CD9-BE28-A07C58DAC42C}" name="Column4" headerRowDxfId="1673" dataDxfId="1672"/>
    <tableColumn id="5" xr3:uid="{971FB967-9B82-416F-952E-83A49E992333}" name="Column5" headerRowDxfId="1671" dataDxfId="1670"/>
    <tableColumn id="6" xr3:uid="{023E0A0A-C851-4BC6-8247-D56F8A5081D6}" name="Column6" headerRowDxfId="1669" dataDxfId="1668"/>
    <tableColumn id="7" xr3:uid="{C8DA8317-CFA5-4B1E-BD59-622F80E0CE9A}" name="Column7" headerRowDxfId="1667" dataDxfId="1666"/>
    <tableColumn id="8" xr3:uid="{4E7D6A3D-70CD-4709-B9F5-1426EAFED61D}" name="Column8" headerRowDxfId="1665" dataDxfId="1664"/>
    <tableColumn id="9" xr3:uid="{06336F50-2973-4D9F-8149-E0A69EE05943}" name="Column9" dataDxfId="1663"/>
  </tableColumns>
  <tableStyleInfo name="TableStyleMedium2" showFirstColumn="0" showLastColumn="0" showRowStripes="0" showColumnStripes="0"/>
</table>
</file>

<file path=xl/tables/table10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3" xr:uid="{ADCB6BB5-5356-4E4A-B735-A5DEA6A1B8E0}" name="Table359362366384" displayName="Table359362366384" ref="A35:I37" headerRowCount="0" totalsRowShown="0" headerRowDxfId="1662" dataDxfId="1661">
  <tableColumns count="9">
    <tableColumn id="1" xr3:uid="{1FB1E697-0FAE-472F-8489-59AD4D3EC8EA}" name="Column1" headerRowDxfId="1660" dataDxfId="1659"/>
    <tableColumn id="2" xr3:uid="{B3AEF713-E2B7-435C-AC2B-CAF9D6CDC7FF}" name="Column2" headerRowDxfId="1658" dataDxfId="1657"/>
    <tableColumn id="3" xr3:uid="{A162860A-88F2-40B9-BA47-EA95668324FD}" name="Column3" headerRowDxfId="1656" dataDxfId="1655"/>
    <tableColumn id="4" xr3:uid="{186C8F9B-42A9-417A-BB7C-6410689F8C99}" name="Column4" headerRowDxfId="1654" dataDxfId="1653"/>
    <tableColumn id="5" xr3:uid="{CB06F54E-DE0B-47FE-83DE-6BC89FB6BDDE}" name="Column5" headerRowDxfId="1652" dataDxfId="1651"/>
    <tableColumn id="6" xr3:uid="{05C736EA-C860-4731-A8EB-9279F097C2AD}" name="Column6" headerRowDxfId="1650" dataDxfId="1649"/>
    <tableColumn id="7" xr3:uid="{BCCDF124-3E18-4486-A7A6-2C3BC34786F2}" name="Column7" headerRowDxfId="1648" dataDxfId="1647"/>
    <tableColumn id="8" xr3:uid="{59EA65E4-9A8E-4392-9DCB-DC8F75BB5DCD}" name="Column8" headerRowDxfId="1646" dataDxfId="1645"/>
    <tableColumn id="9" xr3:uid="{222EB194-99B0-4609-BDAE-DC69CF952B77}" name="Column9" dataDxfId="1644"/>
  </tableColumns>
  <tableStyleInfo name="TableStyleMedium2" showFirstColumn="0" showLastColumn="0" showRowStripes="0" showColumnStripes="0"/>
</table>
</file>

<file path=xl/tables/table10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4" xr:uid="{2C6A5C57-517A-4C46-9EE5-7F9EBF6C0DC4}" name="Table359362367385" displayName="Table359362367385" ref="A39:I41" headerRowCount="0" totalsRowShown="0" headerRowDxfId="1643" dataDxfId="1642">
  <tableColumns count="9">
    <tableColumn id="1" xr3:uid="{F24F1874-83FE-4903-94E3-0AF1E798C3FB}" name="Column1" headerRowDxfId="1641" dataDxfId="1640"/>
    <tableColumn id="2" xr3:uid="{53824EF8-DEAA-4A85-BB27-18DAB060149A}" name="Column2" headerRowDxfId="1639" dataDxfId="1638"/>
    <tableColumn id="3" xr3:uid="{390A4976-748D-4F62-89B0-462F2130CDE7}" name="Column3" headerRowDxfId="1637" dataDxfId="1636"/>
    <tableColumn id="4" xr3:uid="{B19B1E8A-760A-4304-9D67-7C2518CF6022}" name="Column4" headerRowDxfId="1635" dataDxfId="1634"/>
    <tableColumn id="5" xr3:uid="{5049B837-22CC-47A0-9454-6CECC536B8C7}" name="Column5" headerRowDxfId="1633" dataDxfId="1632"/>
    <tableColumn id="6" xr3:uid="{98797E3A-634F-45A1-BE5C-3B2EFC8F60BF}" name="Column6" headerRowDxfId="1631" dataDxfId="1630"/>
    <tableColumn id="7" xr3:uid="{6941F77A-548C-45A5-8046-CFC1A2B5FE0A}" name="Column7" headerRowDxfId="1629" dataDxfId="1628"/>
    <tableColumn id="8" xr3:uid="{C615A7EB-F096-4AF6-856C-480F59B1D189}" name="Column8" headerRowDxfId="1627" dataDxfId="1626"/>
    <tableColumn id="9" xr3:uid="{AB8F0E6C-B05A-47D9-A08F-1646E8A4DA09}" name="Column9" dataDxfId="1625"/>
  </tableColumns>
  <tableStyleInfo name="TableStyleMedium2" showFirstColumn="0" showLastColumn="0" showRowStripes="0" showColumnStripes="0"/>
</table>
</file>

<file path=xl/tables/table10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5" xr:uid="{697F3BEF-5F10-4703-8024-E39FC4FF9736}" name="Table359362368386" displayName="Table359362368386" ref="A43:I45" headerRowCount="0" totalsRowShown="0" headerRowDxfId="1624" dataDxfId="1623">
  <tableColumns count="9">
    <tableColumn id="1" xr3:uid="{F11D3B3E-EEA6-4D9A-9BE6-E23AC2CEC508}" name="Column1" headerRowDxfId="1622" dataDxfId="1621"/>
    <tableColumn id="2" xr3:uid="{DF9B3DFB-92A3-432C-8BC8-E7C44FA3B58F}" name="Column2" headerRowDxfId="1620" dataDxfId="1619"/>
    <tableColumn id="3" xr3:uid="{4F897681-DD11-4071-98C1-2F070C9AB662}" name="Column3" headerRowDxfId="1618" dataDxfId="1617"/>
    <tableColumn id="4" xr3:uid="{F315BD7E-23F1-4238-A9B9-4985C1734E8E}" name="Column4" headerRowDxfId="1616" dataDxfId="1615"/>
    <tableColumn id="5" xr3:uid="{9AA964B6-F42B-4454-BA24-CFDEED43CDD8}" name="Column5" headerRowDxfId="1614" dataDxfId="1613"/>
    <tableColumn id="6" xr3:uid="{888EA487-D245-475F-A2EF-970BCC94402E}" name="Column6" headerRowDxfId="1612" dataDxfId="1611"/>
    <tableColumn id="7" xr3:uid="{D3099B45-5C08-446D-A378-184D6E7CDDF2}" name="Column7" headerRowDxfId="1610" dataDxfId="1609"/>
    <tableColumn id="8" xr3:uid="{AC62E5D1-6CB7-461F-90D4-6C004441E4EA}" name="Column8" headerRowDxfId="1608" dataDxfId="1607"/>
    <tableColumn id="9" xr3:uid="{A1D4F52F-57AF-4840-A13B-7FB6420ABDFA}" name="Column9" dataDxfId="1606"/>
  </tableColumns>
  <tableStyleInfo name="TableStyleMedium2" showFirstColumn="0" showLastColumn="0" showRowStripes="0" showColumnStripes="0"/>
</table>
</file>

<file path=xl/tables/table10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5" xr:uid="{4BEBE1BB-1948-4547-9169-1297EDDA5B59}" name="Table3553101132156" displayName="Table3553101132156" ref="A1:C2" totalsRowShown="0" headerRowDxfId="1605" dataDxfId="1604">
  <tableColumns count="3">
    <tableColumn id="1" xr3:uid="{08557ADB-BF3B-4C87-9BED-B508511E322E}" name="Hoard: Challenge 17-20" dataDxfId="1603"/>
    <tableColumn id="6" xr3:uid="{44509EF8-53A4-4321-A402-95373AAAF32B}" name="GP" dataDxfId="1602">
      <calculatedColumnFormula>RANDBETWEEN(12000,72000)</calculatedColumnFormula>
    </tableColumn>
    <tableColumn id="7" xr3:uid="{5329DAE6-1B51-4DE0-9D47-406F8EE6260D}" name="PP" dataDxfId="1601">
      <calculatedColumnFormula>RANDBETWEEN(8000,48000)</calculatedColumnFormula>
    </tableColumn>
  </tableColumns>
  <tableStyleInfo name="TableStyleMedium2" showFirstColumn="0" showLastColumn="0" showRowStripes="1" showColumnStripes="0"/>
</table>
</file>

<file path=xl/tables/table10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0" xr:uid="{82BE00A6-8EC9-410F-BD6D-FEB37967A845}" name="Table677182106137161" displayName="Table677182106137161" ref="A128:J136" totalsRowShown="0" headerRowDxfId="1600" dataDxfId="1599">
  <tableColumns count="10">
    <tableColumn id="1" xr3:uid="{036D488E-39F5-4265-901E-FCB51BFCE83F}" name="Magic Item C" dataDxfId="1598"/>
    <tableColumn id="2" xr3:uid="{9EE3E1E6-FA1A-4BB0-97A1-2ED15B405C21}" name="Roll" dataDxfId="1597"/>
    <tableColumn id="3" xr3:uid="{FA5DF902-B2AB-4754-BCA6-DBC6F7C3C188}" name="Primary Type" dataDxfId="1596"/>
    <tableColumn id="4" xr3:uid="{EFC96CB1-A7F1-4D53-BA2C-C1A5D32B3D71}" name="Secondary Type" dataDxfId="1595">
      <calculatedColumnFormula>IF(C129="spell scroll (4th level)",VLOOKUP(RANDBETWEEN(1,45),Table198[],2),IF(C129="spell scroll (5th level)",VLOOKUP(RANDBETWEEN(1,58),Table197[],2),IF(C129="scroll of protection",VLOOKUP(RANDBETWEEN(1,20),Table182[],2),IF(C129="Quaal's feather token",VLOOKUP(RANDBETWEEN(1,20),Table181[],2),IF(C129="ammunition +2",VLOOKUP(RANDBETWEEN(1,6),Table185[],2),IF(C129="necklace of fireballs",RANDBETWEEN(3,9)," "))))))</calculatedColumnFormula>
    </tableColumn>
    <tableColumn id="5" xr3:uid="{7FD2BF4F-0394-4999-A49E-BBC75AAA72A7}" name="Created By" dataDxfId="1594"/>
    <tableColumn id="6" xr3:uid="{AEE49E12-27CE-4892-9E8E-450BA1BAC070}" name="History" dataDxfId="1593"/>
    <tableColumn id="8" xr3:uid="{29D6AEED-90CD-4F7B-A660-DCCF9703AF0A}" name="Quirk" dataDxfId="1592">
      <calculatedColumnFormula>IF(AND(A129&gt;=1,A129&lt;=8),VLOOKUP(RANDBETWEEN(1,20),Table174[],2)," ")</calculatedColumnFormula>
    </tableColumn>
    <tableColumn id="7" xr3:uid="{AAF56D8F-02B0-40EB-928B-AEBCC8663E0C}" name="Property 1" dataDxfId="1591">
      <calculatedColumnFormula>IF(AND(A129&gt;=1,A129&lt;=8),VLOOKUP(RANDBETWEEN(1,20),Table173[],2)," ")</calculatedColumnFormula>
    </tableColumn>
    <tableColumn id="9" xr3:uid="{89675FAD-B439-47CE-9E4E-99A0FEDF6F2E}" name="Property 2" dataDxfId="1590">
      <calculatedColumnFormula>IF(H129="Roll 2x",VLOOKUP(RANDBETWEEN(1,20),Table173[],2)," ")</calculatedColumnFormula>
    </tableColumn>
    <tableColumn id="10" xr3:uid="{A177B83F-08FE-4A70-B39B-50E1D2853345}" name="Property 3" dataDxfId="1589">
      <calculatedColumnFormula>IF(H129="Roll 2x",VLOOKUP(RANDBETWEEN(1,20),Table173[],2)," ")</calculatedColumnFormula>
    </tableColumn>
  </tableColumns>
  <tableStyleInfo name="TableStyleMedium2" showFirstColumn="0" showLastColumn="0" showRowStripes="1" showColumnStripes="0"/>
</table>
</file>

<file path=xl/tables/table10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2" xr:uid="{43B1F5DF-6989-4A63-9370-6A712E264183}" name="Table677184108139163" displayName="Table677184108139163" ref="A154:J158" totalsRowShown="0" headerRowDxfId="1588" dataDxfId="1587">
  <tableColumns count="10">
    <tableColumn id="1" xr3:uid="{BE98F870-5D6A-4374-B7A8-4062BFF4C2C6}" name="Magic Item G" dataDxfId="1586"/>
    <tableColumn id="2" xr3:uid="{8EED9442-97EF-424D-B078-557952A4A181}" name="Roll" dataDxfId="1585">
      <calculatedColumnFormula>IF(AND(H19&gt;=1,H19&lt;=6), "1", " ")</calculatedColumnFormula>
    </tableColumn>
    <tableColumn id="3" xr3:uid="{874F39CD-3730-4C1B-BBA5-CA51BFE870A1}" name="Primary Type" dataDxfId="1584"/>
    <tableColumn id="4" xr3:uid="{20BEDB17-154E-47F9-82A9-DA0430AEFF86}" name="Secondary Type" dataDxfId="1583">
      <calculatedColumnFormula>IF(C155="armor of resistance (chain mail)",VLOOKUP(RANDBETWEEN(1,10),Table175[],2),IF(C155="armor of resistance (chain shirt)",VLOOKUP(RANDBETWEEN(1,10),Table175[],2),IF(C155="armor of resistance (leather)",VLOOKUP(RANDBETWEEN(1,10),Table175[],2),IF(C155="armor of resistance (scale mail)",VLOOKUP(RANDBETWEEN(1,10),Table175[],2),IF(C155="ring of resistance",VLOOKUP(RANDBETWEEN(1,10),Table175[],2),IF(C155="Weapon +2",VLOOKUP(RANDBETWEEN(1,100),Table184[],2),IF(C155="Figurine of Wondrous Power",VLOOKUP(RANDBETWEEN(1,8),Table187[],2),IF(C155="Necklace of Prayer Beads",RANDBETWEEN(2,6)," "))))))))</calculatedColumnFormula>
    </tableColumn>
    <tableColumn id="5" xr3:uid="{6995DBDC-7775-4A86-B0D5-57BE603E29E0}" name="Created By" dataDxfId="1582">
      <calculatedColumnFormula>IF(AND(A155&gt;=1,A155&lt;=6),VLOOKUP(RANDBETWEEN(1,20),Table171[],2)," ")</calculatedColumnFormula>
    </tableColumn>
    <tableColumn id="6" xr3:uid="{73712521-C924-4C98-B5DC-9B3A36C2D213}" name="History" dataDxfId="1581"/>
    <tableColumn id="7" xr3:uid="{1F3D567A-EAAF-4E69-98AF-D7644B7E636B}" name="Quirk" dataDxfId="1580">
      <calculatedColumnFormula>IF(AND(A155&gt;=1,A155&lt;=8),VLOOKUP(RANDBETWEEN(1,20),Table174[],2)," ")</calculatedColumnFormula>
    </tableColumn>
    <tableColumn id="8" xr3:uid="{277526A0-899E-447E-A267-907D92C75B97}" name="Property 1" dataDxfId="1579">
      <calculatedColumnFormula>IF(AND(A155&gt;=1,A155&lt;=8),VLOOKUP(RANDBETWEEN(1,20),Table173[],2)," ")</calculatedColumnFormula>
    </tableColumn>
    <tableColumn id="9" xr3:uid="{946A30EA-509E-4D6D-809B-4F99278DF4FD}" name="Property 2" dataDxfId="1578">
      <calculatedColumnFormula>IF(H155="Roll 2x",VLOOKUP(RANDBETWEEN(1,20),Table173[],2)," ")</calculatedColumnFormula>
    </tableColumn>
    <tableColumn id="10" xr3:uid="{30180FAC-ACDD-4672-BEC6-961237F6570E}" name="Property 3" dataDxfId="1577">
      <calculatedColumnFormula>IF(H155="Roll 2x",VLOOKUP(RANDBETWEEN(1,20),Table173[],2)," ")</calculatedColumnFormula>
    </tableColumn>
  </tableColumns>
  <tableStyleInfo name="TableStyleMedium2" showFirstColumn="0" showLastColumn="0" showRowStripes="1" showColumnStripes="0"/>
</table>
</file>

<file path=xl/tables/table10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3" xr:uid="{CBEC24E6-6E00-4D43-8B8D-0F115FC053F8}" name="Table677182106109140164" displayName="Table677182106109140164" ref="A160:J164" totalsRowShown="0" headerRowDxfId="1576" dataDxfId="1575">
  <tableColumns count="10">
    <tableColumn id="1" xr3:uid="{D1ED713C-01E9-4AC3-B5CF-09BCD01FD1C3}" name="Magic Item H" dataDxfId="1574"/>
    <tableColumn id="2" xr3:uid="{C3001D28-5042-4860-A12A-EFE54E1E5B5A}" name="Roll" dataDxfId="1573">
      <calculatedColumnFormula>IF(AND(#REF!&gt;=1,#REF!&lt;=6), "1", " ")</calculatedColumnFormula>
    </tableColumn>
    <tableColumn id="3" xr3:uid="{26538BB4-1A47-4D40-9865-2F2FC6392AAD}" name="Primary Type" dataDxfId="1572"/>
    <tableColumn id="4" xr3:uid="{E7AD0AAE-7A5A-4E44-B250-3E881B1245C2}" name="Secondary Type" dataDxfId="1571">
      <calculatedColumnFormula>IF(C161="armor of resistance (breastplate)",VLOOKUP(RANDBETWEEN(1,10),Table175[],2),IF(C161="armor of resistance (studded leather)",VLOOKUP(RANDBETWEEN(1,10),Table175[],2),IF(C161="armor of resistance (splint)",VLOOKUP(RANDBETWEEN(1,10),Table175[],2),IF(C161="candle of invocation",VLOOKUP(RANDBETWEEN(1,20),Table176[],2),IF(C161="carpet of flying",VLOOKUP(RANDBETWEEN(1,4),Table177[],2),IF(C161="Weapon +3",VLOOKUP(RANDBETWEEN(1,100),Table184[],2),IF(C161="Dragon scale mail",VLOOKUP(RANDBETWEEN(1,10),Table178[],2),IF(C161="Manual of Golems",VLOOKUP(RANDBETWEEN(1,20),Table180[],2),IF(C161="nine lives stealer",RANDBETWEEN(2,9)," ")))))))))</calculatedColumnFormula>
    </tableColumn>
    <tableColumn id="5" xr3:uid="{A9404F87-BFA3-4A7B-A2DB-5DA944043C69}" name="Created By" dataDxfId="1570">
      <calculatedColumnFormula>IF(AND(A161&gt;=1,A161&lt;=6),VLOOKUP(RANDBETWEEN(1,20),Table171[],2)," ")</calculatedColumnFormula>
    </tableColumn>
    <tableColumn id="6" xr3:uid="{B0FC89BE-4E0A-4918-BFA2-81E91EF19738}" name="History" dataDxfId="1569"/>
    <tableColumn id="7" xr3:uid="{1C55FD2D-DFA0-4FF8-94D3-3F604E05AFC1}" name="Quirk" dataDxfId="1568">
      <calculatedColumnFormula>IF(AND(A161&gt;=1,A161&lt;=8),VLOOKUP(RANDBETWEEN(1,20),Table174[],2)," ")</calculatedColumnFormula>
    </tableColumn>
    <tableColumn id="8" xr3:uid="{2B501EC2-A89C-4D6A-B85E-73C6658941CF}" name="Property 1" dataDxfId="1567">
      <calculatedColumnFormula>IF(AND(A161&gt;=1,A161&lt;=8),VLOOKUP(RANDBETWEEN(1,20),Table173[],2)," ")</calculatedColumnFormula>
    </tableColumn>
    <tableColumn id="9" xr3:uid="{55A6B6B7-0CE5-40A6-A860-7352B4C67003}" name="Property 2" dataDxfId="1566">
      <calculatedColumnFormula>IF(H161="Roll 2x",VLOOKUP(RANDBETWEEN(1,20),Table173[],2)," ")</calculatedColumnFormula>
    </tableColumn>
    <tableColumn id="10" xr3:uid="{8E36B54C-4040-4B13-9B3F-940323BF6499}" name="Property 3" dataDxfId="1565">
      <calculatedColumnFormula>IF(H161="Roll 2x",VLOOKUP(RANDBETWEEN(1,20),Table173[],2)," ")</calculatedColumnFormula>
    </tableColumn>
  </tableColumns>
  <tableStyleInfo name="TableStyleMedium2" showFirstColumn="0" showLastColumn="0" showRowStripes="1" showColumnStripes="0"/>
</table>
</file>

<file path=xl/tables/table10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4" xr:uid="{BDA27ED9-23B2-4253-B1C2-B5C64B676152}" name="Table677182106111141165" displayName="Table677182106111141165" ref="A138:J144" totalsRowShown="0" headerRowDxfId="1564" dataDxfId="1563">
  <tableColumns count="10">
    <tableColumn id="1" xr3:uid="{47FBEF69-7A15-49EB-AD58-FB2C476BCF3D}" name="Magic Item D" dataDxfId="1562"/>
    <tableColumn id="2" xr3:uid="{2E4A653E-A842-4040-8E27-F8A752E6D8FB}" name="Roll" dataDxfId="1561">
      <calculatedColumnFormula>IF(AND(#REF!&gt;=1,#REF!&lt;=6), "1", " ")</calculatedColumnFormula>
    </tableColumn>
    <tableColumn id="3" xr3:uid="{FF74ACC1-46C8-4EF8-BB05-0AD61D9057D6}" name="Primary Type" dataDxfId="1560"/>
    <tableColumn id="4" xr3:uid="{28B5600A-5E68-4CDC-9D40-3C3E1F3E635A}" name="Secondary Type" dataDxfId="1559">
      <calculatedColumnFormula>IF(C139="spell scroll (6th level)",VLOOKUP(RANDBETWEEN(1,44),Table196[],2),IF(C139="spell scroll (7th level)",VLOOKUP(RANDBETWEEN(1,24),Table195[],2),IF(C139="spell scroll (8th level)",VLOOKUP(RANDBETWEEN(1,22),Table193[],2),IF(C139="ammunition +3",VLOOKUP(RANDBETWEEN(1,6),Table185[],2)," "))))</calculatedColumnFormula>
    </tableColumn>
    <tableColumn id="5" xr3:uid="{6971744C-62DB-41E4-9121-71227D7A91C4}" name="Created By" dataDxfId="1558"/>
    <tableColumn id="6" xr3:uid="{E01A289A-9E9C-4919-BE36-0A895265CA7B}" name="History" dataDxfId="1557"/>
    <tableColumn id="7" xr3:uid="{0B400949-8C97-48DE-BCA2-45DFFF137C90}" name="Quirk" dataDxfId="1556">
      <calculatedColumnFormula>IF(AND(A139&gt;=1,A139&lt;=8),VLOOKUP(RANDBETWEEN(1,20),Table174[],2)," ")</calculatedColumnFormula>
    </tableColumn>
    <tableColumn id="8" xr3:uid="{C6D32906-07BB-4D8E-A6C6-2C4219BED56E}" name="Property 1" dataDxfId="1555">
      <calculatedColumnFormula>IF(AND(A139&gt;=1,A139&lt;=8),VLOOKUP(RANDBETWEEN(1,20),Table173[],2)," ")</calculatedColumnFormula>
    </tableColumn>
    <tableColumn id="9" xr3:uid="{9B7EB4A3-9F83-4A0D-8F47-BC26BCB0F6AB}" name="Property 2" dataDxfId="1554">
      <calculatedColumnFormula>IF(H139="Roll 2x",VLOOKUP(RANDBETWEEN(1,20),Table173[],2)," ")</calculatedColumnFormula>
    </tableColumn>
    <tableColumn id="10" xr3:uid="{DAB5F85A-E102-4C34-B3B4-E27FDB60679C}" name="Property 3" dataDxfId="1553">
      <calculatedColumnFormula>IF(H139="Roll 2x",VLOOKUP(RANDBETWEEN(1,20),Table173[],2)," ")</calculatedColumnFormula>
    </tableColumn>
  </tableColumns>
  <tableStyleInfo name="TableStyleMedium2"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6" xr:uid="{4459180D-6406-4E6C-9CC1-024A7EE3B55F}" name="Table67104217" displayName="Table67104217" ref="A98:J104" totalsRowShown="0" headerRowDxfId="3273" dataDxfId="3272">
  <tableColumns count="10">
    <tableColumn id="1" xr3:uid="{E1F59343-7A46-4ECF-AB5C-9C5F4AC07269}" name="Magic Item A" dataDxfId="3271"/>
    <tableColumn id="2" xr3:uid="{6440C863-CCA3-4333-B198-94E562E00031}" name="Roll" dataDxfId="3270"/>
    <tableColumn id="3" xr3:uid="{BFF3F9E3-E112-4B5A-827E-43EC64C93FF3}" name="Primary Type" dataDxfId="3269"/>
    <tableColumn id="4" xr3:uid="{EC5D0BA5-3710-467B-8D13-AE3F5561A036}" name="Secondary Type" dataDxfId="3268">
      <calculatedColumnFormula>IF(C99="spell scroll (cantrip)",VLOOKUP(RANDBETWEEN(1,43),Table191[],2),IF(C99="spell scroll (1st level)",VLOOKUP(RANDBETWEEN(1,73),Table190[],2),IF(C99="spell scroll (2nd level)",VLOOKUP(RANDBETWEEN(1,71),Table192[],2)," ")))</calculatedColumnFormula>
    </tableColumn>
    <tableColumn id="5" xr3:uid="{C5FDBAA6-5E4A-483F-91A0-CA98203A5359}" name="Created By" dataDxfId="3267">
      <calculatedColumnFormula>IF(AND(A99&gt;=1,A99&lt;=6),VLOOKUP(RANDBETWEEN(1,20),Table171[],2)," ")</calculatedColumnFormula>
    </tableColumn>
    <tableColumn id="6" xr3:uid="{E6B2E29C-F589-4F00-8D8A-7758F94B16D3}" name="History" dataDxfId="3266"/>
    <tableColumn id="7" xr3:uid="{4823BF80-90FA-4B37-A0D1-9918675AE3E6}" name="Quirk" dataDxfId="3265">
      <calculatedColumnFormula>IF(AND(A99&gt;=1,A99&lt;=8),VLOOKUP(RANDBETWEEN(1,20),Table174[],2)," ")</calculatedColumnFormula>
    </tableColumn>
    <tableColumn id="8" xr3:uid="{4CDFBE46-ACB9-46BC-B6A1-8370E5613075}" name="Property 1" dataDxfId="3264">
      <calculatedColumnFormula>IF(AND(A99&gt;=1,A99&lt;=8),VLOOKUP(RANDBETWEEN(1,20),Table173[],2)," ")</calculatedColumnFormula>
    </tableColumn>
    <tableColumn id="9" xr3:uid="{8B53DD7A-DA5F-4AFA-9749-F4ADC8DA9106}" name="Property 2" dataDxfId="3263">
      <calculatedColumnFormula>IF(H99="Roll 2x",VLOOKUP(RANDBETWEEN(1,20),Table173[],2)," ")</calculatedColumnFormula>
    </tableColumn>
    <tableColumn id="10" xr3:uid="{42298289-151B-44CD-B423-0A594016F88D}" name="Property 3" dataDxfId="3262">
      <calculatedColumnFormula>IF(H99="Roll 2x",VLOOKUP(RANDBETWEEN(1,20),Table173[],2)," ")</calculatedColumnFormula>
    </tableColumn>
  </tableColumns>
  <tableStyleInfo name="TableStyleMedium2" showFirstColumn="0" showLastColumn="0" showRowStripes="1" showColumnStripes="0"/>
</table>
</file>

<file path=xl/tables/table1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5" xr:uid="{6C7609DB-B9C9-43BA-B0A9-E5B816373874}" name="Table677182106111141142166" displayName="Table677182106111141142166" ref="A166:J170" totalsRowShown="0" headerRowDxfId="1552" dataDxfId="1551">
  <tableColumns count="10">
    <tableColumn id="1" xr3:uid="{46C13F79-9512-4B69-AA2D-66F0763CE646}" name="Magic Item I" dataDxfId="1550"/>
    <tableColumn id="2" xr3:uid="{C96648AE-9137-4075-B49B-B68BE7E5D70A}" name="Roll" dataDxfId="1549">
      <calculatedColumnFormula>IF(AND(#REF!&gt;=1,#REF!&lt;=6), "1", " ")</calculatedColumnFormula>
    </tableColumn>
    <tableColumn id="3" xr3:uid="{02871798-AABA-474C-809E-BE06C6FB21BE}" name="Primary Type" dataDxfId="1548"/>
    <tableColumn id="4" xr3:uid="{DC31372F-E692-4592-8E5D-D40A6ABA7469}" name="Secondary Type" dataDxfId="1547">
      <calculatedColumnFormula>IF(C167="armor of resistance (half plate)",VLOOKUP(RANDBETWEEN(1,10),Table175[],2),IF(C167="iron flask",VLOOKUP(RANDBETWEEN(1,100),Table179[],2),IF(C167="sword of answering",VLOOKUP(RANDBETWEEN(1,9),Table183[],2),IF(C167="magic armor",VLOOKUP(RANDBETWEEN(1,12),Table186[],2),IF(C167="plate armor of resistance",VLOOKUP(RANDBETWEEN(1,10),Table175[],2)," ")))))</calculatedColumnFormula>
    </tableColumn>
    <tableColumn id="5" xr3:uid="{4CA0A5C3-C351-49D6-B041-946A1FA88314}" name="Created By" dataDxfId="1546">
      <calculatedColumnFormula>IF(AND(A167&gt;=1,A167&lt;=6),VLOOKUP(RANDBETWEEN(1,20),Table171[],2)," ")</calculatedColumnFormula>
    </tableColumn>
    <tableColumn id="6" xr3:uid="{42351303-6C35-41D0-9E91-3F0D88733411}" name="History" dataDxfId="1545"/>
    <tableColumn id="7" xr3:uid="{7C0E35F6-959E-424A-A03C-90DD975868F1}" name="Quirk" dataDxfId="1544">
      <calculatedColumnFormula>IF(AND(A167&gt;=1,A167&lt;=8),VLOOKUP(RANDBETWEEN(1,20),Table174[],2)," ")</calculatedColumnFormula>
    </tableColumn>
    <tableColumn id="8" xr3:uid="{3C0E0261-5BD6-42F3-A634-15722BCEAB5E}" name="Property 1" dataDxfId="1543">
      <calculatedColumnFormula>IF(AND(A167&gt;=1,A167&lt;=8),VLOOKUP(RANDBETWEEN(1,20),Table173[],2)," ")</calculatedColumnFormula>
    </tableColumn>
    <tableColumn id="9" xr3:uid="{7B10A2E8-C4CE-4E0C-9D42-6CF65D4C6B0A}" name="Property 2" dataDxfId="1542">
      <calculatedColumnFormula>IF(H167="Roll 2x",VLOOKUP(RANDBETWEEN(1,20),Table173[],2)," ")</calculatedColumnFormula>
    </tableColumn>
    <tableColumn id="10" xr3:uid="{A7BA0798-5D80-45D3-9330-0DB3B2B87F14}" name="Property 3" dataDxfId="1541">
      <calculatedColumnFormula>IF(H167="Roll 2x",VLOOKUP(RANDBETWEEN(1,20),Table173[],2)," ")</calculatedColumnFormula>
    </tableColumn>
  </tableColumns>
  <tableStyleInfo name="TableStyleMedium2" showFirstColumn="0" showLastColumn="0" showRowStripes="1" showColumnStripes="0"/>
</table>
</file>

<file path=xl/tables/table1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6" xr:uid="{5673F754-C15A-45F9-B420-E6CC7325D229}" name="Table677182106111141143167" displayName="Table677182106111141143167" ref="A146:J152" totalsRowShown="0" headerRowDxfId="1540" dataDxfId="1539">
  <tableColumns count="10">
    <tableColumn id="1" xr3:uid="{1C7B4A19-42C8-4AF2-BA11-211B39F908DD}" name="Magic Item E" dataDxfId="1538"/>
    <tableColumn id="2" xr3:uid="{5C9BD27A-8595-4ACD-8D08-6FF6F3F6BFC8}" name="Roll" dataDxfId="1537">
      <calculatedColumnFormula>IF(AND(#REF!&gt;=1,#REF!&lt;=6), "1", " ")</calculatedColumnFormula>
    </tableColumn>
    <tableColumn id="3" xr3:uid="{C0A917AD-36A7-4E16-AA84-8397EFA6C43B}" name="Primary Type" dataDxfId="1536"/>
    <tableColumn id="4" xr3:uid="{F1D424BC-F78D-4ADE-8EE2-1BB32DA210D7}" name="Secondary Type" dataDxfId="1535">
      <calculatedColumnFormula>IF(C147="spell scroll (8th level)",VLOOKUP(RANDBETWEEN(1,22),Table193[],2),IF(C147="spell scroll (9th level)",VLOOKUP(RANDBETWEEN(1,19),Table194[],2),IF(C147="sovereign glue",RANDBETWEEN(2,7)," ")))</calculatedColumnFormula>
    </tableColumn>
    <tableColumn id="5" xr3:uid="{CBF7D819-D175-4A7E-968B-973F7D9B37EF}" name="Created By" dataDxfId="1534"/>
    <tableColumn id="6" xr3:uid="{A82F553F-31B1-40CF-A984-D3FF5BDB74FC}" name="History" dataDxfId="1533"/>
    <tableColumn id="7" xr3:uid="{8E1C393F-F4F5-4E38-9AEA-A389C7238CF0}" name="Quirk" dataDxfId="1532">
      <calculatedColumnFormula>IF(AND(A147&gt;=1,A147&lt;=8),VLOOKUP(RANDBETWEEN(1,20),Table174[],2)," ")</calculatedColumnFormula>
    </tableColumn>
    <tableColumn id="8" xr3:uid="{5E6BD398-FF30-429F-AE42-930C0793BB7B}" name="Property 1" dataDxfId="1531">
      <calculatedColumnFormula>IF(AND(A147&gt;=1,A147&lt;=8),VLOOKUP(RANDBETWEEN(1,20),Table173[],2)," ")</calculatedColumnFormula>
    </tableColumn>
    <tableColumn id="9" xr3:uid="{B5B5FD0D-5583-4C2A-8E03-BAF06EB72AA2}" name="Property 2" dataDxfId="1530">
      <calculatedColumnFormula>IF(H147="Roll 2x",VLOOKUP(RANDBETWEEN(1,20),Table173[],2)," ")</calculatedColumnFormula>
    </tableColumn>
    <tableColumn id="10" xr3:uid="{9C127511-CD42-48AB-8689-EE51DEF10253}" name="Property 3" dataDxfId="1529">
      <calculatedColumnFormula>IF(H147="Roll 2x",VLOOKUP(RANDBETWEEN(1,20),Table173[],2)," ")</calculatedColumnFormula>
    </tableColumn>
  </tableColumns>
  <tableStyleInfo name="TableStyleMedium2" showFirstColumn="0" showLastColumn="0" showRowStripes="1" showColumnStripes="0"/>
</table>
</file>

<file path=xl/tables/table1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E425FD9E-F6A4-47D8-B428-4CA64C78DACC}" name="Table374142" displayName="Table374142" ref="A59:L61" headerRowCount="0" totalsRowShown="0" headerRowDxfId="1528" dataDxfId="1527">
  <tableColumns count="12">
    <tableColumn id="1" xr3:uid="{5B804D8C-FCFF-4589-A851-F5D766D9787D}" name="Column1" headerRowDxfId="1526" dataDxfId="1525"/>
    <tableColumn id="2" xr3:uid="{563C8A2A-F5B8-4D8E-A90F-00F9896B0129}" name="Column2" headerRowDxfId="1524" dataDxfId="1523"/>
    <tableColumn id="3" xr3:uid="{0023A7AE-FDB4-47C3-B501-89CC5317D10B}" name="Column3" headerRowDxfId="1522" dataDxfId="1521"/>
    <tableColumn id="4" xr3:uid="{E5A9E0DA-2D06-48B4-B9BB-9293FDE2C9D3}" name="Column4" headerRowDxfId="1520" dataDxfId="1519"/>
    <tableColumn id="5" xr3:uid="{37A95AA2-7C0E-477D-9915-65D63C220657}" name="Column5" headerRowDxfId="1518" dataDxfId="1517"/>
    <tableColumn id="6" xr3:uid="{01BD0877-C49A-4316-A020-7239F1FCB6EE}" name="Column6" headerRowDxfId="1516" dataDxfId="1515"/>
    <tableColumn id="7" xr3:uid="{14B984AE-0555-4AA8-807E-D5CC8933C027}" name="Column7" dataDxfId="1514"/>
    <tableColumn id="8" xr3:uid="{D7D88A13-6B5E-4A7C-BDE0-02F9192428FF}" name="Column8" dataDxfId="1513"/>
    <tableColumn id="9" xr3:uid="{026EEDCB-7D1B-492F-99FF-3822637F5C0A}" name="Column9" dataDxfId="1512"/>
    <tableColumn id="10" xr3:uid="{0198B7BE-413A-45C2-A234-89323342DD1F}" name="Column10" dataDxfId="1511"/>
    <tableColumn id="11" xr3:uid="{E34E5598-5C37-4FF1-B82A-4650F514041D}" name="Column11" dataDxfId="1510"/>
    <tableColumn id="12" xr3:uid="{B8E35D16-C726-4F5C-AC74-1E4FFC89D36A}" name="Column12" dataDxfId="1509"/>
  </tableColumns>
  <tableStyleInfo name="TableStyleMedium2" showFirstColumn="0" showLastColumn="0" showRowStripes="0" showColumnStripes="0"/>
</table>
</file>

<file path=xl/tables/table1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690D0B00-F736-4C26-9436-A8D9EB48B544}" name="Table374143" displayName="Table374143" ref="A63:L65" headerRowCount="0" totalsRowShown="0" headerRowDxfId="1508" dataDxfId="1507">
  <tableColumns count="12">
    <tableColumn id="1" xr3:uid="{2D15FF27-1375-42E5-ABCB-051DF7CFC5A3}" name="Column1" headerRowDxfId="1506" dataDxfId="1505"/>
    <tableColumn id="2" xr3:uid="{5F8E89BC-5BD9-480D-BE93-3B2D124347C9}" name="Column2" headerRowDxfId="1504" dataDxfId="1503"/>
    <tableColumn id="3" xr3:uid="{1EC42AD3-5DB8-4AE7-BD36-048FFF980CE9}" name="Column3" headerRowDxfId="1502" dataDxfId="1501"/>
    <tableColumn id="4" xr3:uid="{B4E2EC28-1E83-4722-82F6-6BAA23F0377A}" name="Column4" headerRowDxfId="1500" dataDxfId="1499"/>
    <tableColumn id="5" xr3:uid="{30B4E07E-37C2-4874-A55A-8AE6765BDAFC}" name="Column5" headerRowDxfId="1498" dataDxfId="1497"/>
    <tableColumn id="6" xr3:uid="{EB8A0D13-3AF6-4F7A-9C36-4D1F92C5BAA5}" name="Column6" headerRowDxfId="1496" dataDxfId="1495"/>
    <tableColumn id="7" xr3:uid="{989DE53D-0249-436E-915B-BB15992A40CC}" name="Column7" dataDxfId="1494"/>
    <tableColumn id="8" xr3:uid="{18E7B26A-A75B-400F-A24F-EB98B7CF97D0}" name="Column8" dataDxfId="1493"/>
    <tableColumn id="9" xr3:uid="{1DCAA390-B5F9-4E5E-83E2-2E83FCF2D3F7}" name="Column9" dataDxfId="1492"/>
    <tableColumn id="10" xr3:uid="{3AC2D169-606D-405C-9211-4CCADF4F5A98}" name="Column10" dataDxfId="1491"/>
    <tableColumn id="11" xr3:uid="{D081E4CC-AE4C-4279-BD5A-D7C312CFA9B4}" name="Column11" dataDxfId="1490"/>
    <tableColumn id="12" xr3:uid="{E1736FD0-0D9C-46B7-9979-3793228F82D7}" name="Column12" dataDxfId="1489"/>
  </tableColumns>
  <tableStyleInfo name="TableStyleMedium2" showFirstColumn="0" showLastColumn="0" showRowStripes="0" showColumnStripes="0"/>
</table>
</file>

<file path=xl/tables/table1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 xr:uid="{9BB11B8D-52C4-47BE-9224-E75A55A009AE}" name="Table374144" displayName="Table374144" ref="A67:L69" headerRowCount="0" totalsRowShown="0" headerRowDxfId="1488" dataDxfId="1487">
  <tableColumns count="12">
    <tableColumn id="1" xr3:uid="{34A23433-66CA-4C7C-8E1E-CAF986A675A0}" name="Column1" headerRowDxfId="1486" dataDxfId="1485"/>
    <tableColumn id="2" xr3:uid="{686E5BA3-B65F-4995-9B6D-3963F86B6253}" name="Column2" headerRowDxfId="1484" dataDxfId="1483"/>
    <tableColumn id="3" xr3:uid="{A4D87BAA-8124-4E5F-823E-672854487101}" name="Column3" headerRowDxfId="1482" dataDxfId="1481"/>
    <tableColumn id="4" xr3:uid="{55FBB1AB-BC4C-4765-90CA-01B7FA4F56B9}" name="Column4" headerRowDxfId="1480" dataDxfId="1479"/>
    <tableColumn id="5" xr3:uid="{2C0F818D-266B-4DA6-9BD0-6CA31017646A}" name="Column5" headerRowDxfId="1478" dataDxfId="1477"/>
    <tableColumn id="6" xr3:uid="{714E4565-7A07-448C-B761-A15C45011B65}" name="Column6" headerRowDxfId="1476" dataDxfId="1475"/>
    <tableColumn id="7" xr3:uid="{5C7BADA5-1732-4E5D-872D-203D0D1F52C3}" name="Column7" dataDxfId="1474"/>
    <tableColumn id="8" xr3:uid="{AF3DCC6B-E5BB-449E-9074-2BF55963E782}" name="Column8" dataDxfId="1473"/>
    <tableColumn id="9" xr3:uid="{67584E3C-7AF3-487D-B4F5-FF5A29D19530}" name="Column9" dataDxfId="1472"/>
    <tableColumn id="10" xr3:uid="{C00CBE48-C999-4552-A7E5-19FC8E3EC4F9}" name="Column10" dataDxfId="1471"/>
    <tableColumn id="11" xr3:uid="{00665B9A-992C-4650-8BCB-C52469206C15}" name="Column11" dataDxfId="1470"/>
    <tableColumn id="12" xr3:uid="{4BB853BB-7776-4EDB-AB4B-F3A493EC4CC7}" name="Column12" dataDxfId="1469"/>
  </tableColumns>
  <tableStyleInfo name="TableStyleMedium2" showFirstColumn="0" showLastColumn="0" showRowStripes="0" showColumnStripes="0"/>
</table>
</file>

<file path=xl/tables/table1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6A25C4ED-DF97-46A2-A1E1-E30C16BD8CD4}" name="Table374145" displayName="Table374145" ref="A71:L73" headerRowCount="0" totalsRowShown="0" headerRowDxfId="1468" dataDxfId="1467">
  <tableColumns count="12">
    <tableColumn id="1" xr3:uid="{ADDB5402-BDDE-417D-879E-3A04963C0A1D}" name="Column1" headerRowDxfId="1466" dataDxfId="1465"/>
    <tableColumn id="2" xr3:uid="{8D6C6F91-1E70-41CF-BFA8-2FFB4A0895F9}" name="Column2" headerRowDxfId="1464" dataDxfId="1463"/>
    <tableColumn id="3" xr3:uid="{DDF0CE60-23B0-4014-830B-1FC06510F82F}" name="Column3" headerRowDxfId="1462" dataDxfId="1461"/>
    <tableColumn id="4" xr3:uid="{31106978-2DE5-49D1-B110-24C5E493E1EA}" name="Column4" headerRowDxfId="1460" dataDxfId="1459"/>
    <tableColumn id="5" xr3:uid="{2405FA46-4DE5-4D56-A4FB-790002855199}" name="Column5" headerRowDxfId="1458" dataDxfId="1457"/>
    <tableColumn id="6" xr3:uid="{FBD90ABF-394E-4884-AE05-F78990ADCAAF}" name="Column6" headerRowDxfId="1456" dataDxfId="1455"/>
    <tableColumn id="7" xr3:uid="{F5C5B3CE-EAFD-4C8D-B723-6A0277C94614}" name="Column7" dataDxfId="1454"/>
    <tableColumn id="8" xr3:uid="{76E05206-E09B-4E1A-8D0E-FDE9088A88FE}" name="Column8" dataDxfId="1453"/>
    <tableColumn id="9" xr3:uid="{81671366-7749-46D1-97D0-9869FED3ABDC}" name="Column9" dataDxfId="1452"/>
    <tableColumn id="10" xr3:uid="{BE7BC52E-B85D-44A2-A79D-B2BAED85D9F9}" name="Column10" dataDxfId="1451"/>
    <tableColumn id="11" xr3:uid="{81F33D96-54E6-426A-9358-B629EBC440A5}" name="Column11" dataDxfId="1450"/>
    <tableColumn id="12" xr3:uid="{13B1B567-4CE5-43F0-8034-3450BE5DCC8C}" name="Column12" dataDxfId="1449"/>
  </tableColumns>
  <tableStyleInfo name="TableStyleMedium2" showFirstColumn="0" showLastColumn="0" showRowStripes="0" showColumnStripes="0"/>
</table>
</file>

<file path=xl/tables/table1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5" xr:uid="{603F3340-DA43-4FC1-A064-7D459606026C}" name="Table374146" displayName="Table374146" ref="A75:L77" headerRowCount="0" totalsRowShown="0" headerRowDxfId="1448" dataDxfId="1447">
  <tableColumns count="12">
    <tableColumn id="1" xr3:uid="{D405CB84-E7FA-4F68-B112-E97D60AE4F74}" name="Column1" headerRowDxfId="1446" dataDxfId="1445"/>
    <tableColumn id="2" xr3:uid="{2AC45259-6850-4CA2-87C7-F9A3399350F2}" name="Column2" headerRowDxfId="1444" dataDxfId="1443"/>
    <tableColumn id="3" xr3:uid="{91E48057-7D8C-4F5F-A57D-273691E753CC}" name="Column3" headerRowDxfId="1442" dataDxfId="1441"/>
    <tableColumn id="4" xr3:uid="{C400560D-EBA3-453B-AEDF-8F29100DA6E8}" name="Column4" headerRowDxfId="1440" dataDxfId="1439"/>
    <tableColumn id="5" xr3:uid="{6A1B1614-FC2A-4B33-907E-2F2729066783}" name="Column5" headerRowDxfId="1438" dataDxfId="1437"/>
    <tableColumn id="6" xr3:uid="{8794454A-F9AE-412E-A4C7-98EC140F1AB0}" name="Column6" headerRowDxfId="1436" dataDxfId="1435"/>
    <tableColumn id="7" xr3:uid="{B56CA61F-48A2-4078-B18B-D579514C75B6}" name="Column7" dataDxfId="1434"/>
    <tableColumn id="8" xr3:uid="{92F008D0-0048-45BA-87D8-3CFF875B2F6C}" name="Column8" dataDxfId="1433"/>
    <tableColumn id="9" xr3:uid="{BF20D1F0-DBF4-46A6-9906-0E88D25F3804}" name="Column9" dataDxfId="1432"/>
    <tableColumn id="10" xr3:uid="{AFD44329-8F19-4F93-ACDC-7CFD7179E5BF}" name="Column10" dataDxfId="1431"/>
    <tableColumn id="11" xr3:uid="{DC1C8C57-00D9-43CE-9612-C8548A0BC860}" name="Column11" dataDxfId="1430"/>
    <tableColumn id="12" xr3:uid="{76AEDE1B-4CDF-4F98-AB3B-FD44100AF1EE}" name="Column12" dataDxfId="1429"/>
  </tableColumns>
  <tableStyleInfo name="TableStyleMedium2" showFirstColumn="0" showLastColumn="0" showRowStripes="0" showColumnStripes="0"/>
</table>
</file>

<file path=xl/tables/table1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8" xr:uid="{C176A67A-0F83-4FB2-8A38-E44E5CCD01F7}" name="Table374149" displayName="Table374149" ref="A79:L81" headerRowCount="0" totalsRowShown="0" headerRowDxfId="1428" dataDxfId="1427">
  <tableColumns count="12">
    <tableColumn id="1" xr3:uid="{4A97EF44-FDC8-4872-BBBA-22A52BC421CA}" name="Column1" headerRowDxfId="1426" dataDxfId="1425"/>
    <tableColumn id="2" xr3:uid="{E51829A9-1B14-409C-A439-4DAE22D3481D}" name="Column2" headerRowDxfId="1424" dataDxfId="1423"/>
    <tableColumn id="3" xr3:uid="{CDB4701D-7047-46D0-8A36-55F27BD660B6}" name="Column3" headerRowDxfId="1422" dataDxfId="1421"/>
    <tableColumn id="4" xr3:uid="{C852E467-39AB-48D5-9AEF-132D543317E5}" name="Column4" headerRowDxfId="1420" dataDxfId="1419"/>
    <tableColumn id="5" xr3:uid="{B465D763-C6CF-41C1-B386-DB7374D5958F}" name="Column5" headerRowDxfId="1418" dataDxfId="1417"/>
    <tableColumn id="6" xr3:uid="{F4DC7176-43CB-489B-9845-EFC2D278CEE5}" name="Column6" headerRowDxfId="1416" dataDxfId="1415"/>
    <tableColumn id="7" xr3:uid="{8EF559C7-31CA-4A60-82B2-8B217F965EEC}" name="Column7" dataDxfId="1414"/>
    <tableColumn id="8" xr3:uid="{D151FC94-B87D-4E8D-89FB-D360C7E2261A}" name="Column8" dataDxfId="1413"/>
    <tableColumn id="9" xr3:uid="{82267E24-FEC8-4D30-A008-958C42B438B0}" name="Column9" dataDxfId="1412"/>
    <tableColumn id="10" xr3:uid="{F53900C0-8C34-46D8-A09D-D6971B67D8E5}" name="Column10" dataDxfId="1411"/>
    <tableColumn id="11" xr3:uid="{ACA0D795-A61B-4882-8CED-DFF594759B60}" name="Column11" dataDxfId="1410"/>
    <tableColumn id="12" xr3:uid="{37B19B04-9644-4CC5-BBDF-7BEABE5F3C68}" name="Column12" dataDxfId="1409"/>
  </tableColumns>
  <tableStyleInfo name="TableStyleMedium2" showFirstColumn="0" showLastColumn="0" showRowStripes="0" showColumnStripes="0"/>
</table>
</file>

<file path=xl/tables/table1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9" xr:uid="{EAF9EF17-2AA6-4C50-8AA5-DD0AE458295D}" name="Table374150" displayName="Table374150" ref="A83:L85" headerRowCount="0" totalsRowShown="0" headerRowDxfId="1408" dataDxfId="1407">
  <tableColumns count="12">
    <tableColumn id="1" xr3:uid="{F23FFCA6-3E6B-4AC6-8558-69DCD8866C45}" name="Column1" headerRowDxfId="1406" dataDxfId="1405"/>
    <tableColumn id="2" xr3:uid="{5FE12790-494B-44A3-8441-065A327F21EA}" name="Column2" headerRowDxfId="1404" dataDxfId="1403"/>
    <tableColumn id="3" xr3:uid="{576F0140-F34C-4690-B5A7-1EB844743D26}" name="Column3" headerRowDxfId="1402" dataDxfId="1401"/>
    <tableColumn id="4" xr3:uid="{503EB7A6-499A-4D0D-BE92-163563065217}" name="Column4" headerRowDxfId="1400" dataDxfId="1399"/>
    <tableColumn id="5" xr3:uid="{0356C3BB-56B9-4FBE-BF83-51CAD1AEABAB}" name="Column5" headerRowDxfId="1398" dataDxfId="1397"/>
    <tableColumn id="6" xr3:uid="{EC321E41-2083-4258-AF3B-8A2E1AD70994}" name="Column6" headerRowDxfId="1396" dataDxfId="1395"/>
    <tableColumn id="7" xr3:uid="{58F87AB6-1852-4E77-8C44-BCD97246B433}" name="Column7" dataDxfId="1394"/>
    <tableColumn id="8" xr3:uid="{41EAF3BE-2AF9-45E2-B264-D4D9D88243EE}" name="Column8" dataDxfId="1393"/>
    <tableColumn id="9" xr3:uid="{C81E495C-79BC-4C77-B457-9011B8B10158}" name="Column9" dataDxfId="1392"/>
    <tableColumn id="10" xr3:uid="{6653A82C-CF4D-438D-B425-E68650B1F2DF}" name="Column10" dataDxfId="1391"/>
    <tableColumn id="11" xr3:uid="{BEF17EF1-AC58-419E-A557-05067C7172F1}" name="Column11" dataDxfId="1390"/>
    <tableColumn id="12" xr3:uid="{6F27D351-FCE6-4592-8712-6253B60436E5}" name="Column12" dataDxfId="1389"/>
  </tableColumns>
  <tableStyleInfo name="TableStyleMedium2" showFirstColumn="0" showLastColumn="0" showRowStripes="0" showColumnStripes="0"/>
</table>
</file>

<file path=xl/tables/table1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3" xr:uid="{B338096F-CD24-46E5-A423-63143B15F4E6}" name="Table374154" displayName="Table374154" ref="A87:L89" headerRowCount="0" totalsRowShown="0" headerRowDxfId="1388" dataDxfId="1387">
  <tableColumns count="12">
    <tableColumn id="1" xr3:uid="{8FE8FBAE-DDF6-4E9E-A49D-3A15F8E05435}" name="Column1" headerRowDxfId="1386" dataDxfId="1385"/>
    <tableColumn id="2" xr3:uid="{7E3967AB-A658-4CFE-AFDC-08E97E4B9439}" name="Column2" headerRowDxfId="1384" dataDxfId="1383"/>
    <tableColumn id="3" xr3:uid="{8BB00F6F-97A0-4F6D-BEA8-E530BFC3D377}" name="Column3" headerRowDxfId="1382" dataDxfId="1381"/>
    <tableColumn id="4" xr3:uid="{6ECDB4FC-6FFA-4068-9FEA-9049496D9011}" name="Column4" headerRowDxfId="1380" dataDxfId="1379"/>
    <tableColumn id="5" xr3:uid="{65C6B765-BB47-4A3E-B343-87D5AA7B3953}" name="Column5" headerRowDxfId="1378" dataDxfId="1377"/>
    <tableColumn id="6" xr3:uid="{3898A923-D2CD-4970-AF42-59B669255AD1}" name="Column6" headerRowDxfId="1376" dataDxfId="1375"/>
    <tableColumn id="7" xr3:uid="{FB374896-965B-4C52-AC86-078670AB4754}" name="Column7" dataDxfId="1374"/>
    <tableColumn id="8" xr3:uid="{1972163E-07BC-4C9C-ACD6-3810903A5DEB}" name="Column8" dataDxfId="1373"/>
    <tableColumn id="9" xr3:uid="{4AD7DF46-9265-4F83-BB2A-E586179F853F}" name="Column9" dataDxfId="1372"/>
    <tableColumn id="10" xr3:uid="{87CE0E5A-5615-4EC2-A684-CF35A5221387}" name="Column10" dataDxfId="1371"/>
    <tableColumn id="11" xr3:uid="{8F9830CD-911D-4597-851D-08F22FBD5E5F}" name="Column11" dataDxfId="1370"/>
    <tableColumn id="12" xr3:uid="{536C9DA1-A960-4BCF-A77D-D24350AA8C53}" name="Column12" dataDxfId="1369"/>
  </tableColumns>
  <tableStyleInfo name="TableStyleMedium2" showFirstColumn="0" showLastColumn="0" showRowStripes="0"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7" xr:uid="{C6012CCD-12F2-4B80-A32D-E199731E1832}" name="Table6771105218" displayName="Table6771105218" ref="A106:J110" totalsRowShown="0" headerRowDxfId="3261" dataDxfId="3260">
  <tableColumns count="10">
    <tableColumn id="1" xr3:uid="{6D98A7A3-D3F2-41BE-9055-6670CA8B3B6C}" name="Magic Item B" dataDxfId="3259"/>
    <tableColumn id="2" xr3:uid="{94545025-5189-4607-9685-5DE4D24E95E1}" name="Roll" dataDxfId="3258"/>
    <tableColumn id="3" xr3:uid="{347DF939-8F44-42FF-89F5-476DF57F94A0}" name="Primary Type" dataDxfId="3257"/>
    <tableColumn id="4" xr3:uid="{C3AE1FBB-4CF7-4A77-A36F-90084F76F912}" name="Secondary Type" dataDxfId="3256">
      <calculatedColumnFormula>IF(C107="spell scroll (2nd Level)",VLOOKUP(RANDBETWEEN(1,71),Table192[],2),IF(C107="spell scroll (3rd level)",VLOOKUP(RANDBETWEEN(1,62),Table199[],2),IF(C107="ammunition +1",VLOOKUP(RANDBETWEEN(1,6),Table185[],2),IF(C107="dust of disappearance",RANDBETWEEN(5,10),IF(C107="Robe of useful items",RANDBETWEEN(4,16)," ")))))</calculatedColumnFormula>
    </tableColumn>
    <tableColumn id="5" xr3:uid="{B3CEE12F-5B0B-4B36-BAFC-BC78396EAB1E}" name="Created By" dataDxfId="3255">
      <calculatedColumnFormula>IF(AND(A107&gt;=1,A107&lt;=6),VLOOKUP(RANDBETWEEN(1,20),Table171[],2)," ")</calculatedColumnFormula>
    </tableColumn>
    <tableColumn id="6" xr3:uid="{49E15E70-44A3-4A3B-9D58-36ECBE3C0192}" name="History" dataDxfId="3254">
      <calculatedColumnFormula>IF(AND(A107&gt;=1,A107&lt;=8),VLOOKUP(RANDBETWEEN(1,20),Table172[],2)," ")</calculatedColumnFormula>
    </tableColumn>
    <tableColumn id="7" xr3:uid="{D5A8DFA8-5CE9-4874-82FE-D53AA3E4552A}" name="Quirk" dataDxfId="3253">
      <calculatedColumnFormula>IF(AND(A107&gt;=1,A107&lt;=8),VLOOKUP(RANDBETWEEN(1,20),Table174[],2)," ")</calculatedColumnFormula>
    </tableColumn>
    <tableColumn id="8" xr3:uid="{293DB751-5058-43EC-8FFB-CB650DB2FA66}" name="Property 1" dataDxfId="3252">
      <calculatedColumnFormula>IF(AND(A107&gt;=1,A107&lt;=8),VLOOKUP(RANDBETWEEN(1,20),Table173[],2)," ")</calculatedColumnFormula>
    </tableColumn>
    <tableColumn id="9" xr3:uid="{BACB6D86-4B04-4A9A-89EB-741A0076FDD5}" name="Property 2" dataDxfId="3251">
      <calculatedColumnFormula>IF(H107="Roll 2x",VLOOKUP(RANDBETWEEN(1,20),Table173[],2)," ")</calculatedColumnFormula>
    </tableColumn>
    <tableColumn id="10" xr3:uid="{714DEB2B-2F0A-4DD7-BAE1-1C8CA5AB98E0}" name="Property 3" dataDxfId="3250">
      <calculatedColumnFormula>IF(H107="Roll 2x",VLOOKUP(RANDBETWEEN(1,20),Table173[],2)," ")</calculatedColumnFormula>
    </tableColumn>
  </tableColumns>
  <tableStyleInfo name="TableStyleMedium2" showFirstColumn="0" showLastColumn="0" showRowStripes="1" showColumnStripes="0"/>
</table>
</file>

<file path=xl/tables/table1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4" xr:uid="{5508124F-EE9F-474A-9BB1-6B54EA220F5E}" name="Table374155" displayName="Table374155" ref="A91:L93" headerRowCount="0" totalsRowShown="0" headerRowDxfId="1368" dataDxfId="1367">
  <tableColumns count="12">
    <tableColumn id="1" xr3:uid="{ADC8980A-0D1B-4A30-9EC6-FFFB76D78F1D}" name="Column1" headerRowDxfId="1366" dataDxfId="1365"/>
    <tableColumn id="2" xr3:uid="{C0923E6B-CFE3-431D-97C1-1422A6DA89C9}" name="Column2" headerRowDxfId="1364" dataDxfId="1363"/>
    <tableColumn id="3" xr3:uid="{EDDAA2A4-F60D-43E7-8929-B9DF744BD5B8}" name="Column3" headerRowDxfId="1362" dataDxfId="1361"/>
    <tableColumn id="4" xr3:uid="{5F098E9D-96B7-4A2E-9F89-1D955C7C1749}" name="Column4" headerRowDxfId="1360" dataDxfId="1359"/>
    <tableColumn id="5" xr3:uid="{A76A5DFB-801E-417B-B1FB-DB8E7FADDE7F}" name="Column5" headerRowDxfId="1358" dataDxfId="1357"/>
    <tableColumn id="6" xr3:uid="{0810C3C8-6A13-4AAB-A6E1-619ACDC0936D}" name="Column6" headerRowDxfId="1356" dataDxfId="1355"/>
    <tableColumn id="7" xr3:uid="{2573C078-D7FC-427B-8AB1-E6413310D01F}" name="Column7" dataDxfId="1354"/>
    <tableColumn id="8" xr3:uid="{9713CB54-2F85-4AA3-87CF-3795352F2EE6}" name="Column8" dataDxfId="1353"/>
    <tableColumn id="9" xr3:uid="{BE7C5410-8CF6-4BA9-907E-0FC6EF94A885}" name="Column9" dataDxfId="1352"/>
    <tableColumn id="10" xr3:uid="{E07473E7-E1D1-4A3B-81A5-E17518657A89}" name="Column10" dataDxfId="1351"/>
    <tableColumn id="11" xr3:uid="{5AF5D91A-6396-43E9-91C2-C136D60A0F3C}" name="Column11" dataDxfId="1350"/>
    <tableColumn id="12" xr3:uid="{D689B648-FAAF-4EB9-9418-86CF53D040B8}" name="Column12" dataDxfId="1349"/>
  </tableColumns>
  <tableStyleInfo name="TableStyleMedium2" showFirstColumn="0" showLastColumn="0" showRowStripes="0" showColumnStripes="0"/>
</table>
</file>

<file path=xl/tables/table1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5" xr:uid="{E07C129B-CF19-4B4B-9DAD-A8C5159735F1}" name="Table374156" displayName="Table374156" ref="A95:L97" headerRowCount="0" totalsRowShown="0" headerRowDxfId="1348" dataDxfId="1347">
  <tableColumns count="12">
    <tableColumn id="1" xr3:uid="{C1AAED49-0815-4BC9-9763-F5490AB09DBA}" name="Column1" headerRowDxfId="1346" dataDxfId="1345"/>
    <tableColumn id="2" xr3:uid="{332854AC-8A48-4F8C-85DD-C3EC5C7CC97E}" name="Column2" headerRowDxfId="1344" dataDxfId="1343"/>
    <tableColumn id="3" xr3:uid="{73CD1930-F957-49D7-AA2D-901E7BA51AFF}" name="Column3" headerRowDxfId="1342" dataDxfId="1341"/>
    <tableColumn id="4" xr3:uid="{6754BC09-0242-4551-A3ED-705ED476C626}" name="Column4" headerRowDxfId="1340" dataDxfId="1339"/>
    <tableColumn id="5" xr3:uid="{8FBDEDBD-405E-4631-A459-E15B054E27C1}" name="Column5" headerRowDxfId="1338" dataDxfId="1337"/>
    <tableColumn id="6" xr3:uid="{8DA2E847-16D6-4A40-AD2C-640AD1A9BB1F}" name="Column6" headerRowDxfId="1336" dataDxfId="1335"/>
    <tableColumn id="7" xr3:uid="{4529B1F8-C90D-416E-A4FF-0E0F17E3BCB5}" name="Column7" dataDxfId="1334"/>
    <tableColumn id="8" xr3:uid="{10B7B994-1461-481F-BE5A-C67649C4363B}" name="Column8" dataDxfId="1333"/>
    <tableColumn id="9" xr3:uid="{671C78D7-D347-4EB2-8DEC-43F28FB48EAB}" name="Column9" dataDxfId="1332"/>
    <tableColumn id="10" xr3:uid="{16A8C1C4-0E4A-4794-8BB9-E123FE41B085}" name="Column10" dataDxfId="1331"/>
    <tableColumn id="11" xr3:uid="{D93D4C21-39AF-4A59-9942-AA351ACA7A7F}" name="Column11" dataDxfId="1330"/>
    <tableColumn id="12" xr3:uid="{A1AE70FB-D07B-4701-AA61-745874A23655}" name="Column12" dataDxfId="1329"/>
  </tableColumns>
  <tableStyleInfo name="TableStyleMedium2" showFirstColumn="0" showLastColumn="0" showRowStripes="0" showColumnStripes="0"/>
</table>
</file>

<file path=xl/tables/table1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8" xr:uid="{18E98B6C-FBAE-4A84-9A6E-2F6E4B74B768}" name="Table374159" displayName="Table374159" ref="A99:L101" headerRowCount="0" totalsRowShown="0" headerRowDxfId="1328" dataDxfId="1327">
  <tableColumns count="12">
    <tableColumn id="1" xr3:uid="{5FA56258-A1B0-41CE-8968-11F0939E2D87}" name="Column1" headerRowDxfId="1326" dataDxfId="1325"/>
    <tableColumn id="2" xr3:uid="{83BA9F48-4F04-41C1-9DA7-F2116BCE2EE9}" name="Column2" headerRowDxfId="1324" dataDxfId="1323"/>
    <tableColumn id="3" xr3:uid="{06CF166B-17B8-4FB2-804C-479719CC8307}" name="Column3" headerRowDxfId="1322" dataDxfId="1321"/>
    <tableColumn id="4" xr3:uid="{E13335B1-06FA-45D8-8FD2-EDA19286A2C6}" name="Column4" headerRowDxfId="1320" dataDxfId="1319"/>
    <tableColumn id="5" xr3:uid="{E54F9A18-1D49-4027-84A7-E02190D3AD62}" name="Column5" headerRowDxfId="1318" dataDxfId="1317"/>
    <tableColumn id="6" xr3:uid="{4B9DDD77-F935-4455-A888-59776D2C822D}" name="Column6" headerRowDxfId="1316" dataDxfId="1315"/>
    <tableColumn id="7" xr3:uid="{0CA2F771-47FE-450A-93B9-A254693EC5D1}" name="Column7" dataDxfId="1314"/>
    <tableColumn id="8" xr3:uid="{833F4905-E104-4EE5-BD28-F9B86D7C385E}" name="Column8" dataDxfId="1313"/>
    <tableColumn id="9" xr3:uid="{23BC0C70-34A2-4526-BF66-E320DE110E15}" name="Column9" dataDxfId="1312"/>
    <tableColumn id="10" xr3:uid="{802697A7-9833-44D4-8FC0-B5581E0B21F9}" name="Column10" dataDxfId="1311"/>
    <tableColumn id="11" xr3:uid="{1AB20AF9-9228-413F-8BDF-6E95D38C4C24}" name="Column11" dataDxfId="1310"/>
    <tableColumn id="12" xr3:uid="{C4E22A1F-B8B9-49CE-BDB2-5F7C9D4C2D09}" name="Column12" dataDxfId="1309"/>
  </tableColumns>
  <tableStyleInfo name="TableStyleMedium2" showFirstColumn="0" showLastColumn="0" showRowStripes="0" showColumnStripes="0"/>
</table>
</file>

<file path=xl/tables/table1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7" xr:uid="{133DADA0-A2AD-4583-BC36-040DDEED2630}" name="Table374168" displayName="Table374168" ref="A103:L105" headerRowCount="0" totalsRowShown="0" headerRowDxfId="1308" dataDxfId="1307">
  <tableColumns count="12">
    <tableColumn id="1" xr3:uid="{770417E8-9029-48B3-B976-46F66AF39EE3}" name="Column1" headerRowDxfId="1306" dataDxfId="1305"/>
    <tableColumn id="2" xr3:uid="{CCE8A032-2043-4DDE-B05B-49D84C45DDA4}" name="Column2" headerRowDxfId="1304" dataDxfId="1303"/>
    <tableColumn id="3" xr3:uid="{8017D41C-BA1C-4326-BC19-CC570E74FD01}" name="Column3" headerRowDxfId="1302" dataDxfId="1301"/>
    <tableColumn id="4" xr3:uid="{1C95AF0F-8193-4B14-8CA2-DBF1F55A36DA}" name="Column4" headerRowDxfId="1300" dataDxfId="1299"/>
    <tableColumn id="5" xr3:uid="{49738C77-CD72-4528-8BF0-DB556B46E74D}" name="Column5" headerRowDxfId="1298" dataDxfId="1297"/>
    <tableColumn id="6" xr3:uid="{410750B6-17E8-40E2-A35C-B8AB7CFD2EEF}" name="Column6" headerRowDxfId="1296" dataDxfId="1295"/>
    <tableColumn id="7" xr3:uid="{70199FE8-A20E-4B7E-849F-E724B030A78E}" name="Column7" dataDxfId="1294"/>
    <tableColumn id="8" xr3:uid="{6EC12F97-FD1B-4146-8441-4BCAB16EAC58}" name="Column8" dataDxfId="1293"/>
    <tableColumn id="9" xr3:uid="{FF58C056-C03F-4F37-8DE2-2CA3010E8D2F}" name="Column9" dataDxfId="1292"/>
    <tableColumn id="10" xr3:uid="{5FBE543E-844C-4EB5-B437-5A4866AE0971}" name="Column10" dataDxfId="1291"/>
    <tableColumn id="11" xr3:uid="{503DEAD2-FD8F-499A-971D-1857423BCF09}" name="Column11" dataDxfId="1290"/>
    <tableColumn id="12" xr3:uid="{44EE5BE9-DC93-44EB-B529-CE0708CD7518}" name="Column12" dataDxfId="1289"/>
  </tableColumns>
  <tableStyleInfo name="TableStyleMedium2" showFirstColumn="0" showLastColumn="0" showRowStripes="0" showColumnStripes="0"/>
</table>
</file>

<file path=xl/tables/table1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8" xr:uid="{75445656-6ADD-45A2-BC70-C83E5E8F5BDD}" name="Table374169" displayName="Table374169" ref="A107:L109" headerRowCount="0" totalsRowShown="0" headerRowDxfId="1288" dataDxfId="1287">
  <tableColumns count="12">
    <tableColumn id="1" xr3:uid="{73BCF870-7AD2-4A33-AD25-87E92F0054FC}" name="Column1" headerRowDxfId="1286" dataDxfId="1285"/>
    <tableColumn id="2" xr3:uid="{16CAA621-6125-4B77-8B22-C72D89D418A4}" name="Column2" headerRowDxfId="1284" dataDxfId="1283"/>
    <tableColumn id="3" xr3:uid="{90E28C76-BFFA-4504-8E0C-6E27A6E9BB67}" name="Column3" headerRowDxfId="1282" dataDxfId="1281"/>
    <tableColumn id="4" xr3:uid="{4D4E7C85-503D-41A3-8761-DDE4A7F7B7C1}" name="Column4" headerRowDxfId="1280" dataDxfId="1279"/>
    <tableColumn id="5" xr3:uid="{C092FA1D-50A0-4E27-A52A-7921871507A6}" name="Column5" headerRowDxfId="1278" dataDxfId="1277"/>
    <tableColumn id="6" xr3:uid="{D5F67A92-330E-497B-BC8F-C6FE2731411E}" name="Column6" headerRowDxfId="1276" dataDxfId="1275"/>
    <tableColumn id="7" xr3:uid="{E86BE3D8-01A8-4C19-A4B3-8A3D96F821C0}" name="Column7" dataDxfId="1274"/>
    <tableColumn id="8" xr3:uid="{F32C2819-6F9D-484C-85B2-F4E580226403}" name="Column8" dataDxfId="1273"/>
    <tableColumn id="9" xr3:uid="{097B2E3B-B836-4464-966F-C2D7E21D8458}" name="Column9" dataDxfId="1272"/>
    <tableColumn id="10" xr3:uid="{D5786C74-B3FA-4FE7-AEE2-43FB728E6FD9}" name="Column10" dataDxfId="1271"/>
    <tableColumn id="11" xr3:uid="{6DDD68C5-E07C-4E56-A76E-1B2E216F2276}" name="Column11" dataDxfId="1270"/>
    <tableColumn id="12" xr3:uid="{59B011B8-65DA-4E1C-9BA6-B477348EE746}" name="Column12" dataDxfId="1269"/>
  </tableColumns>
  <tableStyleInfo name="TableStyleMedium2" showFirstColumn="0" showLastColumn="0" showRowStripes="0" showColumnStripes="0"/>
</table>
</file>

<file path=xl/tables/table1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9" xr:uid="{9CCB4923-3921-43F9-BA22-A12926E563FA}" name="Table374170" displayName="Table374170" ref="A111:L113" headerRowCount="0" totalsRowShown="0" headerRowDxfId="1268" dataDxfId="1267">
  <tableColumns count="12">
    <tableColumn id="1" xr3:uid="{DEE07B0E-62E7-42F2-AE4C-432A1DCAB2C9}" name="Column1" headerRowDxfId="1266" dataDxfId="1265"/>
    <tableColumn id="2" xr3:uid="{9BA1C91B-B725-4EF5-8F9D-DA419F4DF996}" name="Column2" headerRowDxfId="1264" dataDxfId="1263"/>
    <tableColumn id="3" xr3:uid="{8CA1717B-8997-489B-A79B-AF3C84444E01}" name="Column3" headerRowDxfId="1262" dataDxfId="1261"/>
    <tableColumn id="4" xr3:uid="{EFB7D498-04C1-4959-9E62-B0D8C905C308}" name="Column4" headerRowDxfId="1260" dataDxfId="1259"/>
    <tableColumn id="5" xr3:uid="{15CFCEB5-88B1-4E77-86C9-F98C248A3CA8}" name="Column5" headerRowDxfId="1258" dataDxfId="1257"/>
    <tableColumn id="6" xr3:uid="{3AFC9A8E-0313-40C8-8E72-A60EDDC4867D}" name="Column6" headerRowDxfId="1256" dataDxfId="1255"/>
    <tableColumn id="7" xr3:uid="{4779061B-4EA6-4BA8-B8C1-FE47E887DD65}" name="Column7" dataDxfId="1254"/>
    <tableColumn id="8" xr3:uid="{53752801-6C0C-4596-833E-65CF6FB6AEFA}" name="Column8" dataDxfId="1253"/>
    <tableColumn id="9" xr3:uid="{EB91492B-DD0E-473F-9D21-DB88162DB7F3}" name="Column9" dataDxfId="1252"/>
    <tableColumn id="10" xr3:uid="{F9625DFF-E3B3-466E-A9DC-C2F724259E65}" name="Column10" dataDxfId="1251"/>
    <tableColumn id="11" xr3:uid="{9C739091-1025-4A67-A3A5-90E02A690E02}" name="Column11" dataDxfId="1250"/>
    <tableColumn id="12" xr3:uid="{C07C4A66-1DFA-444E-B6C3-89BAC6E11656}" name="Column12" dataDxfId="1249"/>
  </tableColumns>
  <tableStyleInfo name="TableStyleMedium2" showFirstColumn="0" showLastColumn="0" showRowStripes="0" showColumnStripes="0"/>
</table>
</file>

<file path=xl/tables/table1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0" xr:uid="{FAAAE1B4-4B37-4A67-825D-2CC44F71782A}" name="Table374171" displayName="Table374171" ref="A115:L117" headerRowCount="0" totalsRowShown="0" headerRowDxfId="1248" dataDxfId="1247">
  <tableColumns count="12">
    <tableColumn id="1" xr3:uid="{F55FD2B8-4FA1-4762-B642-E747D3B350CA}" name="Column1" headerRowDxfId="1246" dataDxfId="1245"/>
    <tableColumn id="2" xr3:uid="{794C802D-0CCA-4E51-A812-52CD00954E64}" name="Column2" headerRowDxfId="1244" dataDxfId="1243"/>
    <tableColumn id="3" xr3:uid="{E6B1721E-33F5-4322-B101-F374C07AF407}" name="Column3" headerRowDxfId="1242" dataDxfId="1241"/>
    <tableColumn id="4" xr3:uid="{6FF79531-89C2-4840-9C8F-7024C0B3B3DE}" name="Column4" headerRowDxfId="1240" dataDxfId="1239"/>
    <tableColumn id="5" xr3:uid="{0D9C803A-BABA-4FFE-B39B-4B0C5A1E08F0}" name="Column5" headerRowDxfId="1238" dataDxfId="1237"/>
    <tableColumn id="6" xr3:uid="{D9906C95-2BEC-4691-968A-8B28DC05A69F}" name="Column6" headerRowDxfId="1236" dataDxfId="1235"/>
    <tableColumn id="7" xr3:uid="{66C62C49-CA41-4C89-A9C3-1E2997B81808}" name="Column7" dataDxfId="1234"/>
    <tableColumn id="8" xr3:uid="{4C2AE04F-3258-4BE5-8774-F4CDCD6CDBB2}" name="Column8" dataDxfId="1233"/>
    <tableColumn id="9" xr3:uid="{A9DAE61F-3D2D-44C9-BD25-917FD8444701}" name="Column9" dataDxfId="1232"/>
    <tableColumn id="10" xr3:uid="{C27E4E0A-A9D4-4757-BD52-C1E2BFD7CE93}" name="Column10" dataDxfId="1231"/>
    <tableColumn id="11" xr3:uid="{8A267FE0-2C19-4E72-8AF2-9F522DEAD5B6}" name="Column11" dataDxfId="1230"/>
    <tableColumn id="12" xr3:uid="{E5BB9CA9-CD42-41C2-9518-4E3E21F17243}" name="Column12" dataDxfId="1229"/>
  </tableColumns>
  <tableStyleInfo name="TableStyleMedium2" showFirstColumn="0" showLastColumn="0" showRowStripes="0" showColumnStripes="0"/>
</table>
</file>

<file path=xl/tables/table1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1" xr:uid="{E48117F5-0A7B-4F06-8F66-A9A621EC764C}" name="Table374172" displayName="Table374172" ref="A119:L121" headerRowCount="0" totalsRowShown="0" headerRowDxfId="1228" dataDxfId="1227">
  <tableColumns count="12">
    <tableColumn id="1" xr3:uid="{33CE1216-048D-4191-BFCA-6A31BA05B44D}" name="Column1" headerRowDxfId="1226" dataDxfId="1225"/>
    <tableColumn id="2" xr3:uid="{59E0B304-D8B6-4DC3-9437-0BA34E1C0130}" name="Column2" headerRowDxfId="1224" dataDxfId="1223"/>
    <tableColumn id="3" xr3:uid="{1977D573-8E1D-4FAD-A14A-8240ECA7E14E}" name="Column3" headerRowDxfId="1222" dataDxfId="1221"/>
    <tableColumn id="4" xr3:uid="{B2D13479-8E08-4221-94A4-69F1E08CECF4}" name="Column4" headerRowDxfId="1220" dataDxfId="1219"/>
    <tableColumn id="5" xr3:uid="{BEA0CFF0-59F5-45F1-98F1-AA10853F52B3}" name="Column5" headerRowDxfId="1218" dataDxfId="1217"/>
    <tableColumn id="6" xr3:uid="{EA42CA5E-F798-4BF0-AB24-E1B5A33B1328}" name="Column6" headerRowDxfId="1216" dataDxfId="1215"/>
    <tableColumn id="7" xr3:uid="{52DEFB1B-AF9A-47CD-A063-448EDEE0B871}" name="Column7" dataDxfId="1214"/>
    <tableColumn id="8" xr3:uid="{FB9955A1-5F30-4469-8AB5-E0092F81F4C0}" name="Column8" dataDxfId="1213"/>
    <tableColumn id="9" xr3:uid="{40B590B6-00F4-49CE-B9D5-79C3F9E28430}" name="Column9" dataDxfId="1212"/>
    <tableColumn id="10" xr3:uid="{0947D021-297F-4A30-B342-8378CCE1FE06}" name="Column10" dataDxfId="1211"/>
    <tableColumn id="11" xr3:uid="{31CF2A46-8E34-435F-91CE-F731BDCA33C6}" name="Column11" dataDxfId="1210"/>
    <tableColumn id="12" xr3:uid="{1AC7E9FA-80FC-4CA4-8CD2-AABE0595CC61}" name="Column12" dataDxfId="1209"/>
  </tableColumns>
  <tableStyleInfo name="TableStyleMedium2" showFirstColumn="0" showLastColumn="0" showRowStripes="0" showColumnStripes="0"/>
</table>
</file>

<file path=xl/tables/table1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2" xr:uid="{3A0F1DFB-0F2E-4652-9B29-AD0C28022014}" name="Table374173" displayName="Table374173" ref="A123:L125" headerRowCount="0" totalsRowShown="0" headerRowDxfId="1208" dataDxfId="1207">
  <tableColumns count="12">
    <tableColumn id="1" xr3:uid="{B71DB051-177A-4B22-8E16-0C3AEE5A0430}" name="Column1" headerRowDxfId="1206" dataDxfId="1205"/>
    <tableColumn id="2" xr3:uid="{E067F5B4-758A-41A9-A902-0E032D307CC0}" name="Column2" headerRowDxfId="1204" dataDxfId="1203"/>
    <tableColumn id="3" xr3:uid="{4A9788FD-C517-4D6B-B02D-157A35DEE722}" name="Column3" headerRowDxfId="1202" dataDxfId="1201"/>
    <tableColumn id="4" xr3:uid="{B264E61A-55E5-4224-9400-5D914809787D}" name="Column4" headerRowDxfId="1200" dataDxfId="1199"/>
    <tableColumn id="5" xr3:uid="{B60A2B04-03F5-40D0-AD5B-6BC597D46458}" name="Column5" headerRowDxfId="1198" dataDxfId="1197"/>
    <tableColumn id="6" xr3:uid="{12D9EB9B-EDDF-4E3A-A304-DA0AA0653EC5}" name="Column6" headerRowDxfId="1196" dataDxfId="1195"/>
    <tableColumn id="7" xr3:uid="{A24FC739-50E3-40C3-AAF2-F8C5CD8FF55E}" name="Column7" dataDxfId="1194"/>
    <tableColumn id="8" xr3:uid="{E6E2C9E6-7C24-4A44-B9BA-1F302E340720}" name="Column8" dataDxfId="1193"/>
    <tableColumn id="9" xr3:uid="{FAB3069B-174D-49B5-92E2-3F46166A9A23}" name="Column9" dataDxfId="1192"/>
    <tableColumn id="10" xr3:uid="{73A17948-BA95-425F-8F93-72762587C79E}" name="Column10" dataDxfId="1191"/>
    <tableColumn id="11" xr3:uid="{6D53440F-57AE-4F99-829F-28F730B93B35}" name="Column11" dataDxfId="1190"/>
    <tableColumn id="12" xr3:uid="{C9D00DB0-051D-4231-ACFB-E16009EE62CC}" name="Column12" dataDxfId="1189"/>
  </tableColumns>
  <tableStyleInfo name="TableStyleMedium2" showFirstColumn="0" showLastColumn="0" showRowStripes="0" showColumnStripes="0"/>
</table>
</file>

<file path=xl/tables/table1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3" xr:uid="{6981BA8F-BCFC-4006-A728-9A921AD37A6B}" name="Table37414274" displayName="Table37414274" ref="A55:L57" headerRowCount="0" totalsRowShown="0" headerRowDxfId="1188" dataDxfId="1187">
  <tableColumns count="12">
    <tableColumn id="1" xr3:uid="{BA6153E5-A70E-42F5-B9BB-2D6CA2DCDA41}" name="Column1" headerRowDxfId="1186" dataDxfId="1185"/>
    <tableColumn id="2" xr3:uid="{97FC115F-176C-4F95-9E93-CF7370E906CB}" name="Column2" headerRowDxfId="1184" dataDxfId="1183"/>
    <tableColumn id="3" xr3:uid="{9BFBA2C2-4335-477B-97B2-7F4B6BD95797}" name="Column3" headerRowDxfId="1182" dataDxfId="1181"/>
    <tableColumn id="4" xr3:uid="{1DE04862-3C3B-4936-8B79-F882CAE9318C}" name="Column4" headerRowDxfId="1180" dataDxfId="1179"/>
    <tableColumn id="5" xr3:uid="{657534F9-157F-4BDF-A561-87F79B901F1E}" name="Column5" headerRowDxfId="1178" dataDxfId="1177"/>
    <tableColumn id="6" xr3:uid="{4D6E0350-B3FA-4C7C-AF68-E02ADC2812E2}" name="Column6" headerRowDxfId="1176" dataDxfId="1175"/>
    <tableColumn id="7" xr3:uid="{E9A83A0D-26AA-46A9-B0E7-F75E88DF9E61}" name="Column7" dataDxfId="1174"/>
    <tableColumn id="8" xr3:uid="{4C5278BA-2620-4111-BEF5-AB2965183274}" name="Column8" dataDxfId="1173"/>
    <tableColumn id="9" xr3:uid="{54BC658F-2BDF-4F83-BF5B-C408D86CC739}" name="Column9" dataDxfId="1172"/>
    <tableColumn id="10" xr3:uid="{8836ECD1-F588-457C-8FAB-8E87C2450FBA}" name="Column10" dataDxfId="1171"/>
    <tableColumn id="11" xr3:uid="{FE480B87-0787-4C92-ABB9-E2E5F79620CA}" name="Column11" dataDxfId="1170"/>
    <tableColumn id="12" xr3:uid="{80CA4129-C464-48E2-9091-376D3EB6F030}" name="Column12" dataDxfId="1169"/>
  </tableColumns>
  <tableStyleInfo name="TableStyleMedium2" showFirstColumn="0" showLastColumn="0" showRowStripes="0"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8" xr:uid="{D80CA4E5-2D57-41BA-9F29-F30BDFB67549}" name="Table677182106219" displayName="Table677182106219" ref="A112:J116" totalsRowShown="0" headerRowDxfId="3249" dataDxfId="3248">
  <tableColumns count="10">
    <tableColumn id="1" xr3:uid="{DFF99F13-1348-4C67-85D9-FB24FEC363C1}" name="Magic Item C" dataDxfId="3247"/>
    <tableColumn id="2" xr3:uid="{7F4A33A7-5AC5-4E66-A740-537495D5E29B}" name="Roll" dataDxfId="3246"/>
    <tableColumn id="3" xr3:uid="{7ABAAB6A-0B8F-408B-BFB6-90AAA93C90AC}" name="Primary Type" dataDxfId="3245"/>
    <tableColumn id="4" xr3:uid="{2B3854E0-A0A7-41AB-A294-73DB8D699EC2}" name="Secondary Type" dataDxfId="3244">
      <calculatedColumnFormula>IF(C113="spell scroll (4th level)",VLOOKUP(RANDBETWEEN(1,45),Table198[],2),IF(C113="spell scroll (5th level)",VLOOKUP(RANDBETWEEN(1,58),Table197[],2),IF(C113="scroll of protection",VLOOKUP(RANDBETWEEN(1,20),Table182[],2),IF(C113="Quaal's feather token",VLOOKUP(RANDBETWEEN(1,20),Table181[],2),IF(C113="ammunition +2",VLOOKUP(RANDBETWEEN(1,6),Table185[],2),IF(C113="necklace of fireballs",RANDBETWEEN(3,9)," "))))))</calculatedColumnFormula>
    </tableColumn>
    <tableColumn id="5" xr3:uid="{3006F5AE-0640-4C36-9E14-3954B7464EAD}" name="Created By" dataDxfId="3243">
      <calculatedColumnFormula>IF(AND(A113&gt;=1,A113&lt;=6),VLOOKUP(RANDBETWEEN(1,20),Table171[],2)," ")</calculatedColumnFormula>
    </tableColumn>
    <tableColumn id="6" xr3:uid="{A96DE4B1-40F6-4829-9D50-8C1D409D7E44}" name="History" dataDxfId="3242">
      <calculatedColumnFormula>IF(AND(A113&gt;=1,A113&lt;=8),VLOOKUP(RANDBETWEEN(1,20),Table172[],2)," ")</calculatedColumnFormula>
    </tableColumn>
    <tableColumn id="7" xr3:uid="{31A0A064-3999-461D-89ED-E1B53CA0377F}" name="Quirk" dataDxfId="3241">
      <calculatedColumnFormula>IF(AND(A113&gt;=1,A113&lt;=8),VLOOKUP(RANDBETWEEN(1,20),Table174[],2)," ")</calculatedColumnFormula>
    </tableColumn>
    <tableColumn id="8" xr3:uid="{B28E73C0-51E5-428A-BF33-94864ABA0C8B}" name="Property 1" dataDxfId="3240">
      <calculatedColumnFormula>IF(AND(A113&gt;=1,A113&lt;=8),VLOOKUP(RANDBETWEEN(1,20),Table173[],2)," ")</calculatedColumnFormula>
    </tableColumn>
    <tableColumn id="9" xr3:uid="{F838109E-1198-4F3D-831F-48155CEC2AE2}" name="Property 2" dataDxfId="3239">
      <calculatedColumnFormula>IF(H113="Roll 2x",VLOOKUP(RANDBETWEEN(1,20),Table173[],2)," ")</calculatedColumnFormula>
    </tableColumn>
    <tableColumn id="10" xr3:uid="{918C9044-335D-402C-B1A4-85670525A8D2}" name="Property 3" dataDxfId="3238">
      <calculatedColumnFormula>IF(H113="Roll 2x",VLOOKUP(RANDBETWEEN(1,20),Table173[],2)," ")</calculatedColumnFormula>
    </tableColumn>
  </tableColumns>
  <tableStyleInfo name="TableStyleMedium2" showFirstColumn="0" showLastColumn="0" showRowStripes="1" showColumnStripes="0"/>
</table>
</file>

<file path=xl/tables/table1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9" xr:uid="{D654E84D-EF5F-47A6-8195-80832004943C}" name="Table359" displayName="Table359" ref="A15:I17" headerRowCount="0" totalsRowShown="0" headerRowDxfId="1168" dataDxfId="1167">
  <tableColumns count="9">
    <tableColumn id="1" xr3:uid="{A6A47BAF-E770-4B8E-92F6-573380E836A4}" name="Column1" headerRowDxfId="1166" dataDxfId="1165"/>
    <tableColumn id="2" xr3:uid="{90D1C30B-2B05-4F58-A82F-6C41F6BF4B02}" name="Column2" headerRowDxfId="1164" dataDxfId="1163"/>
    <tableColumn id="3" xr3:uid="{116DC6A2-EF99-487F-9A9D-8FE9665A078C}" name="Column3" headerRowDxfId="1162" dataDxfId="1161"/>
    <tableColumn id="4" xr3:uid="{8525BDCD-738E-4F58-BED8-5A012847B98F}" name="Column4" headerRowDxfId="1160" dataDxfId="1159"/>
    <tableColumn id="5" xr3:uid="{8B08EE3A-B121-44A7-BBB4-111434E57ADC}" name="Column5" headerRowDxfId="1158" dataDxfId="1157"/>
    <tableColumn id="6" xr3:uid="{42CAD4C8-C2F3-4821-8A46-5A4F233E25E1}" name="Column6" headerRowDxfId="1156" dataDxfId="1155"/>
    <tableColumn id="7" xr3:uid="{CE657EC8-6BE2-4828-8DCA-BCAF2558A85A}" name="Column7" headerRowDxfId="1154" dataDxfId="1153"/>
    <tableColumn id="8" xr3:uid="{1BB8250B-7C1F-486C-8338-8F52ED853EB2}" name="Column8" headerRowDxfId="1152" dataDxfId="1151"/>
    <tableColumn id="9" xr3:uid="{1C5BD23C-995A-4240-BFB9-251CB4965E24}" name="Column9" dataDxfId="1150"/>
  </tableColumns>
  <tableStyleInfo name="TableStyleMedium2" showFirstColumn="0" showLastColumn="0" showRowStripes="0" showColumnStripes="0"/>
</table>
</file>

<file path=xl/tables/table1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1" xr:uid="{0A5CF706-3C09-4C45-806A-96D1E1831111}" name="Table359362" displayName="Table359362" ref="A19:I21" headerRowCount="0" totalsRowShown="0" headerRowDxfId="1149" dataDxfId="1148">
  <tableColumns count="9">
    <tableColumn id="1" xr3:uid="{594A4B18-20F7-428B-A737-2D21892F1C70}" name="Column1" headerRowDxfId="1147" dataDxfId="1146"/>
    <tableColumn id="2" xr3:uid="{D70CF58B-2F9D-41A4-B506-E37340DC5501}" name="Column2" headerRowDxfId="1145" dataDxfId="1144"/>
    <tableColumn id="3" xr3:uid="{4971121E-F287-4C39-82DA-AB86330E1B83}" name="Column3" headerRowDxfId="1143" dataDxfId="1142"/>
    <tableColumn id="4" xr3:uid="{AFBB540C-1233-4CEC-BF8D-2BCB79327B42}" name="Column4" headerRowDxfId="1141" dataDxfId="1140"/>
    <tableColumn id="5" xr3:uid="{F78D8C59-3063-4DE4-BDBE-B1FFDA7AAC3A}" name="Column5" headerRowDxfId="1139" dataDxfId="1138"/>
    <tableColumn id="6" xr3:uid="{CED92206-C689-48B6-82B2-64031E08894F}" name="Column6" headerRowDxfId="1137" dataDxfId="1136"/>
    <tableColumn id="7" xr3:uid="{9944D63F-4BCF-476E-8E60-5DD144532D73}" name="Column7" headerRowDxfId="1135" dataDxfId="1134"/>
    <tableColumn id="8" xr3:uid="{D41C497B-A273-42C2-9494-80B2B61D3FF9}" name="Column8" headerRowDxfId="1133" dataDxfId="1132"/>
    <tableColumn id="9" xr3:uid="{6ACE7D83-5B91-4A2B-A91B-CE49B6F619BE}" name="Column9" dataDxfId="1131"/>
  </tableColumns>
  <tableStyleInfo name="TableStyleMedium2" showFirstColumn="0" showLastColumn="0" showRowStripes="0" showColumnStripes="0"/>
</table>
</file>

<file path=xl/tables/table1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2" xr:uid="{6479B6EB-8164-4E2D-8BF5-1653D6C8B8EB}" name="Table359362363" displayName="Table359362363" ref="A23:I25" headerRowCount="0" totalsRowShown="0" headerRowDxfId="1130" dataDxfId="1129">
  <tableColumns count="9">
    <tableColumn id="1" xr3:uid="{5568B602-873B-4709-BC0C-DF4066D42C6D}" name="Column1" headerRowDxfId="1128" dataDxfId="1127"/>
    <tableColumn id="2" xr3:uid="{FD0534CF-DB80-462F-81CB-47C0B2DDD4E0}" name="Column2" headerRowDxfId="1126" dataDxfId="1125"/>
    <tableColumn id="3" xr3:uid="{ECE633F9-B2FC-404B-A949-EA84799F395F}" name="Column3" headerRowDxfId="1124" dataDxfId="1123"/>
    <tableColumn id="4" xr3:uid="{E398FFDD-EE22-4183-B519-0093C7D75D29}" name="Column4" headerRowDxfId="1122" dataDxfId="1121"/>
    <tableColumn id="5" xr3:uid="{AA15995A-3DF5-4A2A-8678-A059F8ACEFAE}" name="Column5" headerRowDxfId="1120" dataDxfId="1119"/>
    <tableColumn id="6" xr3:uid="{29F096DE-036E-409A-BF0E-7439E1FB0CFD}" name="Column6" headerRowDxfId="1118" dataDxfId="1117"/>
    <tableColumn id="7" xr3:uid="{8DFA1F27-7951-4643-B57F-FFE3202A5395}" name="Column7" headerRowDxfId="1116" dataDxfId="1115"/>
    <tableColumn id="8" xr3:uid="{0886A8DC-BCB4-4B8C-A217-D67E8EEA6264}" name="Column8" headerRowDxfId="1114" dataDxfId="1113"/>
    <tableColumn id="9" xr3:uid="{26AF7EAA-DF03-4577-B75E-FF7DA2E33AAB}" name="Column9" dataDxfId="1112"/>
  </tableColumns>
  <tableStyleInfo name="TableStyleMedium2" showFirstColumn="0" showLastColumn="0" showRowStripes="0" showColumnStripes="0"/>
</table>
</file>

<file path=xl/tables/table1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3" xr:uid="{3E85D9AE-B35E-4318-93F5-8F5E0747FB91}" name="Table359362364" displayName="Table359362364" ref="A27:I29" headerRowCount="0" totalsRowShown="0" headerRowDxfId="1111" dataDxfId="1110">
  <tableColumns count="9">
    <tableColumn id="1" xr3:uid="{E7CC132C-3643-4F77-8259-4414EBCAF9B2}" name="Column1" headerRowDxfId="1109" dataDxfId="1108"/>
    <tableColumn id="2" xr3:uid="{B610EECD-88C1-428E-83E1-B957A57361B6}" name="Column2" headerRowDxfId="1107" dataDxfId="1106"/>
    <tableColumn id="3" xr3:uid="{4AE4E899-30E5-4564-B999-46381EFB4883}" name="Column3" headerRowDxfId="1105" dataDxfId="1104"/>
    <tableColumn id="4" xr3:uid="{732DDF33-8080-4838-8B4C-6144D01A0448}" name="Column4" headerRowDxfId="1103" dataDxfId="1102"/>
    <tableColumn id="5" xr3:uid="{7E1F4EAC-630F-409C-B2CB-10B917EE41C9}" name="Column5" headerRowDxfId="1101" dataDxfId="1100"/>
    <tableColumn id="6" xr3:uid="{AF4BF62A-417D-4ACB-9C7D-DC281D230AD6}" name="Column6" headerRowDxfId="1099" dataDxfId="1098"/>
    <tableColumn id="7" xr3:uid="{565FE3B2-207F-4DD0-8ADC-EB4ADCA5AA42}" name="Column7" headerRowDxfId="1097" dataDxfId="1096"/>
    <tableColumn id="8" xr3:uid="{C0F3D9FF-AAE5-4740-9E1F-3273AC235473}" name="Column8" headerRowDxfId="1095" dataDxfId="1094"/>
    <tableColumn id="9" xr3:uid="{E8254A0F-B16A-4315-B7C8-DD7EE628B754}" name="Column9" dataDxfId="1093"/>
  </tableColumns>
  <tableStyleInfo name="TableStyleMedium2" showFirstColumn="0" showLastColumn="0" showRowStripes="0" showColumnStripes="0"/>
</table>
</file>

<file path=xl/tables/table1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4" xr:uid="{24BE87D4-CEEF-4D78-9A8C-6ECE9A13A7D0}" name="Table359362365" displayName="Table359362365" ref="A31:I33" headerRowCount="0" totalsRowShown="0" headerRowDxfId="1092" dataDxfId="1091">
  <tableColumns count="9">
    <tableColumn id="1" xr3:uid="{AB6192A4-2537-42CC-9921-8B886DC20211}" name="Column1" headerRowDxfId="1090" dataDxfId="1089"/>
    <tableColumn id="2" xr3:uid="{0FF728F2-38BD-477D-A10E-86145B4F8F8B}" name="Column2" headerRowDxfId="1088" dataDxfId="1087"/>
    <tableColumn id="3" xr3:uid="{A278A80D-D227-4BBE-9CE4-014A2A42C597}" name="Column3" headerRowDxfId="1086" dataDxfId="1085"/>
    <tableColumn id="4" xr3:uid="{30AC603D-54D4-46DF-8577-BEF10136DE4D}" name="Column4" headerRowDxfId="1084" dataDxfId="1083"/>
    <tableColumn id="5" xr3:uid="{4D2C35BF-6E10-4A31-A124-A4840D25AFD2}" name="Column5" headerRowDxfId="1082" dataDxfId="1081"/>
    <tableColumn id="6" xr3:uid="{41259DA7-B3FF-4EC9-9F93-F16CC6DBE002}" name="Column6" headerRowDxfId="1080" dataDxfId="1079"/>
    <tableColumn id="7" xr3:uid="{972E7E1B-2F10-40D2-B346-028B6FD03BEB}" name="Column7" headerRowDxfId="1078" dataDxfId="1077"/>
    <tableColumn id="8" xr3:uid="{882DC3C9-6E22-469D-8B4C-85FD01772D91}" name="Column8" headerRowDxfId="1076" dataDxfId="1075"/>
    <tableColumn id="9" xr3:uid="{46DA9C4D-0F4F-47A1-AEAA-45D0D7FBC896}" name="Column9" dataDxfId="1074"/>
  </tableColumns>
  <tableStyleInfo name="TableStyleMedium2" showFirstColumn="0" showLastColumn="0" showRowStripes="0" showColumnStripes="0"/>
</table>
</file>

<file path=xl/tables/table1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5" xr:uid="{6962466E-6C1F-4845-B176-513D27D69AE7}" name="Table359362366" displayName="Table359362366" ref="A35:I37" headerRowCount="0" totalsRowShown="0" headerRowDxfId="1073" dataDxfId="1072">
  <tableColumns count="9">
    <tableColumn id="1" xr3:uid="{8FAB1FCA-A318-46EF-9D3C-1EFAE0038063}" name="Column1" headerRowDxfId="1071" dataDxfId="1070"/>
    <tableColumn id="2" xr3:uid="{A453BEAA-7775-4F09-9225-D365E02ABEB3}" name="Column2" headerRowDxfId="1069" dataDxfId="1068"/>
    <tableColumn id="3" xr3:uid="{F2DDA1D6-5012-4D06-9041-4933D5D5AA18}" name="Column3" headerRowDxfId="1067" dataDxfId="1066"/>
    <tableColumn id="4" xr3:uid="{C106374F-BA7D-4B0F-A7E7-672DFF2C5BED}" name="Column4" headerRowDxfId="1065" dataDxfId="1064"/>
    <tableColumn id="5" xr3:uid="{52CD58AD-8CB8-4A10-9D38-9B27070D30E7}" name="Column5" headerRowDxfId="1063" dataDxfId="1062"/>
    <tableColumn id="6" xr3:uid="{31A96A37-238E-4387-BA59-1847B51A2DFF}" name="Column6" headerRowDxfId="1061" dataDxfId="1060"/>
    <tableColumn id="7" xr3:uid="{28A96B6A-11AD-456E-A745-1F5936B651D5}" name="Column7" headerRowDxfId="1059" dataDxfId="1058"/>
    <tableColumn id="8" xr3:uid="{BF291B38-9C75-49E2-97EA-3C2479209BDC}" name="Column8" headerRowDxfId="1057" dataDxfId="1056"/>
    <tableColumn id="9" xr3:uid="{0D3AADEA-0A50-4B48-8FD5-F5B33A67451C}" name="Column9" dataDxfId="1055"/>
  </tableColumns>
  <tableStyleInfo name="TableStyleMedium2" showFirstColumn="0" showLastColumn="0" showRowStripes="0" showColumnStripes="0"/>
</table>
</file>

<file path=xl/tables/table1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6" xr:uid="{5447250B-BA0D-4971-BA1A-7FC196FBCB4F}" name="Table359362367" displayName="Table359362367" ref="A39:I41" headerRowCount="0" totalsRowShown="0" headerRowDxfId="1054" dataDxfId="1053">
  <tableColumns count="9">
    <tableColumn id="1" xr3:uid="{614B973A-897F-4134-AE8D-CC23683A05E8}" name="Column1" headerRowDxfId="1052" dataDxfId="1051"/>
    <tableColumn id="2" xr3:uid="{FDA09B3F-81F6-49E5-B851-AAC142DE462F}" name="Column2" headerRowDxfId="1050" dataDxfId="1049"/>
    <tableColumn id="3" xr3:uid="{9E68F73F-CF42-42B2-843F-873E27E4C40A}" name="Column3" headerRowDxfId="1048" dataDxfId="1047"/>
    <tableColumn id="4" xr3:uid="{7BED58C2-2942-4BBC-BD3D-A30C4611083B}" name="Column4" headerRowDxfId="1046" dataDxfId="1045"/>
    <tableColumn id="5" xr3:uid="{7396F2D9-8D5B-4CD2-BC13-E133F4A38E03}" name="Column5" headerRowDxfId="1044" dataDxfId="1043"/>
    <tableColumn id="6" xr3:uid="{5C283378-B093-4A97-9800-268825C90A5A}" name="Column6" headerRowDxfId="1042" dataDxfId="1041"/>
    <tableColumn id="7" xr3:uid="{53FC594A-FAF8-4518-81D9-FCA6EE774E6C}" name="Column7" headerRowDxfId="1040" dataDxfId="1039"/>
    <tableColumn id="8" xr3:uid="{3A8E2C78-DC86-4268-9E27-442455314488}" name="Column8" headerRowDxfId="1038" dataDxfId="1037"/>
    <tableColumn id="9" xr3:uid="{A436E3A9-5D52-4B51-8111-46CD6839C4D8}" name="Column9" dataDxfId="1036"/>
  </tableColumns>
  <tableStyleInfo name="TableStyleMedium2" showFirstColumn="0" showLastColumn="0" showRowStripes="0" showColumnStripes="0"/>
</table>
</file>

<file path=xl/tables/table1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7" xr:uid="{FCF6E2BB-5397-455F-84DE-35D95E142D65}" name="Table359362368" displayName="Table359362368" ref="A43:I45" headerRowCount="0" totalsRowShown="0" headerRowDxfId="1035" dataDxfId="1034">
  <tableColumns count="9">
    <tableColumn id="1" xr3:uid="{8C57E384-2291-4D94-8B3D-6EE02AC2A1B7}" name="Column1" headerRowDxfId="1033" dataDxfId="1032"/>
    <tableColumn id="2" xr3:uid="{E0A821A9-A5C8-4AE5-AFB3-053A2F35AAF6}" name="Column2" headerRowDxfId="1031" dataDxfId="1030"/>
    <tableColumn id="3" xr3:uid="{CA15A6A5-2586-427C-8061-3DE74BDF85C1}" name="Column3" headerRowDxfId="1029" dataDxfId="1028"/>
    <tableColumn id="4" xr3:uid="{90AEA796-CDB8-4CCB-90FB-A1F8989843FD}" name="Column4" headerRowDxfId="1027" dataDxfId="1026"/>
    <tableColumn id="5" xr3:uid="{43030805-A199-4ADA-9915-4BBC53A2589C}" name="Column5" headerRowDxfId="1025" dataDxfId="1024"/>
    <tableColumn id="6" xr3:uid="{78DA484E-3F25-42AE-92CF-001985FE6DC8}" name="Column6" headerRowDxfId="1023" dataDxfId="1022"/>
    <tableColumn id="7" xr3:uid="{B67FBABF-5CE4-4BE7-9D8C-61694E6E0E66}" name="Column7" headerRowDxfId="1021" dataDxfId="1020"/>
    <tableColumn id="8" xr3:uid="{A5B66821-34A6-4B88-8B83-2B596B22E4DF}" name="Column8" headerRowDxfId="1019" dataDxfId="1018"/>
    <tableColumn id="9" xr3:uid="{648640ED-436F-4D66-B9B3-85C90A5C2DB7}" name="Column9" dataDxfId="1017"/>
  </tableColumns>
  <tableStyleInfo name="TableStyleMedium2" showFirstColumn="0" showLastColumn="0" showRowStripes="0" showColumnStripes="0"/>
</table>
</file>

<file path=xl/tables/table13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8" xr:uid="{B50D8BA6-6EB6-45A9-B0BD-AE48C57A78F6}" name="Table359362369" displayName="Table359362369" ref="A47:I49" headerRowCount="0" totalsRowShown="0" headerRowDxfId="1016" dataDxfId="1015">
  <tableColumns count="9">
    <tableColumn id="1" xr3:uid="{20298565-06AC-47F9-A7E5-65C3D964C0CE}" name="Column1" headerRowDxfId="1014" dataDxfId="1013"/>
    <tableColumn id="2" xr3:uid="{F6CC1FBC-EB25-470A-A859-4E4929FDB0B4}" name="Column2" headerRowDxfId="1012" dataDxfId="1011"/>
    <tableColumn id="3" xr3:uid="{FAE2306C-CE7F-4FBE-BE68-7BE0CCA0BD95}" name="Column3" headerRowDxfId="1010" dataDxfId="1009"/>
    <tableColumn id="4" xr3:uid="{0FBBB8E3-5A48-45D9-B417-6F1CC0FB000F}" name="Column4" headerRowDxfId="1008" dataDxfId="1007"/>
    <tableColumn id="5" xr3:uid="{9F442704-89F7-468E-98F3-0239D2E6581C}" name="Column5" headerRowDxfId="1006" dataDxfId="1005"/>
    <tableColumn id="6" xr3:uid="{BEAE2E03-2274-4F20-80DA-5F775423A350}" name="Column6" headerRowDxfId="1004" dataDxfId="1003"/>
    <tableColumn id="7" xr3:uid="{C7EB80DA-132D-4E6E-B592-0CCBAB69543C}" name="Column7" headerRowDxfId="1002" dataDxfId="1001"/>
    <tableColumn id="8" xr3:uid="{8CF00FCE-8BEE-4929-ADD6-784A8D6DC17B}" name="Column8" headerRowDxfId="1000" dataDxfId="999"/>
    <tableColumn id="9" xr3:uid="{EC9D31FB-91EC-4DEB-9980-5BE26E2F7E71}" name="Column9" dataDxfId="998"/>
  </tableColumns>
  <tableStyleInfo name="TableStyleMedium2" showFirstColumn="0" showLastColumn="0" showRowStripes="0" showColumnStripes="0"/>
</table>
</file>

<file path=xl/tables/table13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9" xr:uid="{EB2E2A66-136A-4858-942C-CFADD5ACFA6B}" name="Table359362370" displayName="Table359362370" ref="A51:I53" headerRowCount="0" totalsRowShown="0" headerRowDxfId="997" dataDxfId="996">
  <tableColumns count="9">
    <tableColumn id="1" xr3:uid="{DD8B91FC-B6C7-43D8-BF94-413210870AE2}" name="Column1" headerRowDxfId="995" dataDxfId="994"/>
    <tableColumn id="2" xr3:uid="{4B1A2BE8-A0B7-4673-9C4F-09F0CBED5AD9}" name="Column2" headerRowDxfId="993" dataDxfId="992"/>
    <tableColumn id="3" xr3:uid="{5BAF57C3-1BBC-43AD-85D5-866EF614FF7A}" name="Column3" headerRowDxfId="991" dataDxfId="990"/>
    <tableColumn id="4" xr3:uid="{382F0B64-EC82-4BFA-8763-1F00729A790D}" name="Column4" headerRowDxfId="989" dataDxfId="988"/>
    <tableColumn id="5" xr3:uid="{511C635D-24B3-43AD-8A57-6183C9AACB13}" name="Column5" headerRowDxfId="987" dataDxfId="986"/>
    <tableColumn id="6" xr3:uid="{2C0B12CD-29DC-40AE-AE4E-A55AA8F5D453}" name="Column6" headerRowDxfId="985" dataDxfId="984"/>
    <tableColumn id="7" xr3:uid="{2040D6D6-DA73-437F-8666-A03BCBF07B62}" name="Column7" headerRowDxfId="983" dataDxfId="982"/>
    <tableColumn id="8" xr3:uid="{BDAC26DA-16F3-4279-9989-B42DB3F416C9}" name="Column8" headerRowDxfId="981" dataDxfId="980"/>
    <tableColumn id="9" xr3:uid="{EB18532A-B14E-4B6E-B53F-38B6C5B57B41}" name="Column9" dataDxfId="979"/>
  </tableColumns>
  <tableStyleInfo name="TableStyleMedium2" showFirstColumn="0" showLastColumn="0" showRowStripes="0"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9" xr:uid="{E7035B22-652D-4271-BA3C-52AD4828B751}" name="Table677183107220" displayName="Table677183107220" ref="A118:J122" totalsRowShown="0" headerRowDxfId="3237" dataDxfId="3236">
  <tableColumns count="10">
    <tableColumn id="1" xr3:uid="{83C04273-02C5-4399-87A6-9AC8069F6F36}" name="Magic Item F" dataDxfId="3235"/>
    <tableColumn id="2" xr3:uid="{2AD856DA-5311-47D3-BDBA-E8E79E11E969}" name="Roll" dataDxfId="3234">
      <calculatedColumnFormula>IF(AND(G8&gt;=1,G8&lt;=6), "1", " ")</calculatedColumnFormula>
    </tableColumn>
    <tableColumn id="3" xr3:uid="{104672D1-1B27-4F94-A3A3-C45DD527F1F0}" name="Primary Type" dataDxfId="3233"/>
    <tableColumn id="4" xr3:uid="{96EC6202-22D3-4A46-956B-C982D736931A}" name="Secondary Type" dataDxfId="3232">
      <calculatedColumnFormula>IF(C119="weapon +1",VLOOKUP(RANDBETWEEN(1,100),Table184[],2)," ")</calculatedColumnFormula>
    </tableColumn>
    <tableColumn id="5" xr3:uid="{6B9489BB-0398-4DD3-8EC5-81B94BFF50C9}" name="Created By" dataDxfId="3231">
      <calculatedColumnFormula>IF(AND(A119&gt;=1,A119&lt;=6),VLOOKUP(RANDBETWEEN(1,20),Table171[],2)," ")</calculatedColumnFormula>
    </tableColumn>
    <tableColumn id="6" xr3:uid="{464A6505-1FE4-4AC7-8365-5F05500329FC}" name="History" dataDxfId="3230">
      <calculatedColumnFormula>IF(AND(A119&gt;=1,A119&lt;=8),VLOOKUP(RANDBETWEEN(1,20),Table172[],2)," ")</calculatedColumnFormula>
    </tableColumn>
    <tableColumn id="7" xr3:uid="{9CFD1233-76F7-408A-BB49-C556C2FD5CF2}" name="Quirk" dataDxfId="3229">
      <calculatedColumnFormula>IF(AND(A119&gt;=1,A119&lt;=8),VLOOKUP(RANDBETWEEN(1,20),Table174[],2)," ")</calculatedColumnFormula>
    </tableColumn>
    <tableColumn id="8" xr3:uid="{F74B900C-D394-4471-9A98-02A1EEFAC7D3}" name="Property 1" dataDxfId="3228">
      <calculatedColumnFormula>IF(AND(A119&gt;=1,A119&lt;=8),VLOOKUP(RANDBETWEEN(1,20),Table173[],2)," ")</calculatedColumnFormula>
    </tableColumn>
    <tableColumn id="9" xr3:uid="{E49AEFD9-94BE-4EC1-A8E3-E08A955A0DEE}" name="Property 2" dataDxfId="3227">
      <calculatedColumnFormula>IF(H119="Roll 2x",VLOOKUP(RANDBETWEEN(1,20),Table173[],2)," ")</calculatedColumnFormula>
    </tableColumn>
    <tableColumn id="10" xr3:uid="{0848F18E-663C-4811-B082-9644D431D863}" name="Property 3" dataDxfId="3226">
      <calculatedColumnFormula>IF(H119="Roll 2x",VLOOKUP(RANDBETWEEN(1,20),Table173[],2)," ")</calculatedColumnFormula>
    </tableColumn>
  </tableColumns>
  <tableStyleInfo name="TableStyleMedium2" showFirstColumn="0" showLastColumn="0" showRowStripes="1" showColumnStripes="0"/>
</table>
</file>

<file path=xl/tables/table14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5AA6D2EC-00E0-4B4B-9DE8-7C02499A15FB}" name="Table19" displayName="Table19" ref="O1:O17" totalsRowShown="0" headerRowDxfId="978" dataDxfId="977">
  <autoFilter ref="O1:O17" xr:uid="{DB477EE8-CC24-439A-B8E4-592A3992AEEF}">
    <filterColumn colId="0" hiddenButton="1"/>
  </autoFilter>
  <sortState xmlns:xlrd2="http://schemas.microsoft.com/office/spreadsheetml/2017/richdata2" ref="O2:O17">
    <sortCondition ref="O1:O17"/>
  </sortState>
  <tableColumns count="1">
    <tableColumn id="1" xr3:uid="{FE6332E6-992D-4AC7-9B88-8D2C0F4FFBCC}" name="Pink Gemstones" dataDxfId="976"/>
  </tableColumns>
  <tableStyleInfo name="TableStyleDark4" showFirstColumn="0" showLastColumn="0" showRowStripes="1" showColumnStripes="0"/>
</table>
</file>

<file path=xl/tables/table14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9B8B3A68-D064-4C93-981F-72BCA88F8A8C}" name="Table20" displayName="Table20" ref="Q1:Q28" totalsRowShown="0" headerRowDxfId="975" dataDxfId="974">
  <autoFilter ref="Q1:Q28" xr:uid="{18A1D37F-ED40-4F89-88A7-601508824747}">
    <filterColumn colId="0" hiddenButton="1"/>
  </autoFilter>
  <sortState xmlns:xlrd2="http://schemas.microsoft.com/office/spreadsheetml/2017/richdata2" ref="Q2:Q28">
    <sortCondition ref="Q1:Q28"/>
  </sortState>
  <tableColumns count="1">
    <tableColumn id="1" xr3:uid="{C81F129C-A472-43B3-A5B4-3DDB4C33803F}" name="Blue Gemstones" dataDxfId="973"/>
  </tableColumns>
  <tableStyleInfo name="TableStyleDark4" showFirstColumn="0" showLastColumn="0" showRowStripes="1" showColumnStripes="0"/>
</table>
</file>

<file path=xl/tables/table14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B45CBAB7-45EE-418F-84F6-E2064D675ABF}" name="Table21" displayName="Table21" ref="S1:S33" totalsRowShown="0" headerRowDxfId="972" dataDxfId="971">
  <autoFilter ref="S1:S33" xr:uid="{0D8210E6-59A6-4834-9A97-834E99859FE9}">
    <filterColumn colId="0" hiddenButton="1"/>
  </autoFilter>
  <tableColumns count="1">
    <tableColumn id="1" xr3:uid="{F3F47A15-961A-4B64-B06A-324F86BD8F53}" name="Green Gemstones" dataDxfId="970"/>
  </tableColumns>
  <tableStyleInfo name="TableStyleDark4" showFirstColumn="0" showLastColumn="0" showRowStripes="1" showColumnStripes="0"/>
</table>
</file>

<file path=xl/tables/table14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CB8950A3-2429-4745-8AD4-01FBF3998752}" name="Table22" displayName="Table22" ref="S58:S73" totalsRowShown="0" headerRowDxfId="969" dataDxfId="968">
  <autoFilter ref="S58:S73" xr:uid="{2F487419-F587-41B9-BD59-38A39E99700E}">
    <filterColumn colId="0" hiddenButton="1"/>
  </autoFilter>
  <sortState xmlns:xlrd2="http://schemas.microsoft.com/office/spreadsheetml/2017/richdata2" ref="S59:S73">
    <sortCondition ref="S58:S73"/>
  </sortState>
  <tableColumns count="1">
    <tableColumn id="1" xr3:uid="{B40FC17A-E178-4242-9A98-0BD5F689AA6A}" name="Yellow Gemstones" dataDxfId="967"/>
  </tableColumns>
  <tableStyleInfo name="TableStyleDark4" showFirstColumn="0" showLastColumn="0" showRowStripes="1" showColumnStripes="0"/>
</table>
</file>

<file path=xl/tables/table14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7B41203F-1FEE-4684-89B9-874485DBE5FC}" name="Table23" displayName="Table23" ref="Q41:Q46" totalsRowShown="0" headerRowDxfId="966" dataDxfId="965">
  <autoFilter ref="Q41:Q46" xr:uid="{9CD91A55-68F3-4236-8326-AA97F88B1907}">
    <filterColumn colId="0" hiddenButton="1"/>
  </autoFilter>
  <sortState xmlns:xlrd2="http://schemas.microsoft.com/office/spreadsheetml/2017/richdata2" ref="Q42:Q46">
    <sortCondition ref="Q41:Q46"/>
  </sortState>
  <tableColumns count="1">
    <tableColumn id="1" xr3:uid="{9B815BAC-2FDC-45A3-8AE4-8CB7C0FCB5D3}" name="Purple Gemstones" dataDxfId="964"/>
  </tableColumns>
  <tableStyleInfo name="TableStyleDark4" showFirstColumn="0" showLastColumn="0" showRowStripes="1" showColumnStripes="0"/>
</table>
</file>

<file path=xl/tables/table14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 xr:uid="{DFD14FC0-F4D4-457B-AEB7-8923E5CE5E07}" name="Table25" displayName="Table25" ref="O19:O27" totalsRowShown="0" headerRowDxfId="963" dataDxfId="962">
  <autoFilter ref="O19:O27" xr:uid="{C6C135D1-91B0-4561-9CCE-86C76FC6F847}">
    <filterColumn colId="0" hiddenButton="1"/>
  </autoFilter>
  <tableColumns count="1">
    <tableColumn id="1" xr3:uid="{651763C7-04FA-489E-8CD4-F6E140C4C149}" name="White Gemstones" dataDxfId="961"/>
  </tableColumns>
  <tableStyleInfo name="TableStyleDark4" showFirstColumn="0" showLastColumn="0" showRowStripes="1" showColumnStripes="0"/>
</table>
</file>

<file path=xl/tables/table14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24CD2C75-32B1-4E1D-8D10-CD4596002EE6}" name="Table26" displayName="Table26" ref="Q30:Q39" totalsRowShown="0" headerRowDxfId="960" dataDxfId="959">
  <autoFilter ref="Q30:Q39" xr:uid="{F66D02C4-CFAE-4625-AAD0-09E6C0366E3A}">
    <filterColumn colId="0" hiddenButton="1"/>
  </autoFilter>
  <sortState xmlns:xlrd2="http://schemas.microsoft.com/office/spreadsheetml/2017/richdata2" ref="Q31:Q39">
    <sortCondition ref="Q30:Q39"/>
  </sortState>
  <tableColumns count="1">
    <tableColumn id="1" xr3:uid="{0372A094-B3DB-474D-B468-EFE6CAE1AC98}" name="Brown Gemstones" dataDxfId="958"/>
  </tableColumns>
  <tableStyleInfo name="TableStyleDark4" showFirstColumn="0" showLastColumn="0" showRowStripes="1" showColumnStripes="0"/>
</table>
</file>

<file path=xl/tables/table14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30478477-92CD-47DD-991F-97B2573BDA3C}" name="Table27" displayName="Table27" ref="O29:O36" totalsRowShown="0" headerRowDxfId="957" dataDxfId="956">
  <autoFilter ref="O29:O36" xr:uid="{F613EE10-8775-405E-A6A1-EB949A8D41DC}">
    <filterColumn colId="0" hiddenButton="1"/>
  </autoFilter>
  <tableColumns count="1">
    <tableColumn id="1" xr3:uid="{A547C27B-38D5-4A70-932D-A1314366873F}" name="Gray Gemstones" dataDxfId="955"/>
  </tableColumns>
  <tableStyleInfo name="TableStyleDark4" showFirstColumn="0" showLastColumn="0" showRowStripes="1" showColumnStripes="0"/>
</table>
</file>

<file path=xl/tables/table14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6D45D001-7490-46D1-A955-96B36942D3BE}" name="Table28" displayName="Table28" ref="O38:O57" totalsRowShown="0" headerRowDxfId="954" dataDxfId="953">
  <autoFilter ref="O38:O57" xr:uid="{0CE4D89D-BEB5-42BD-B1C8-1FD3245EAE94}">
    <filterColumn colId="0" hiddenButton="1"/>
  </autoFilter>
  <sortState xmlns:xlrd2="http://schemas.microsoft.com/office/spreadsheetml/2017/richdata2" ref="O39:O60">
    <sortCondition ref="O38:O60"/>
  </sortState>
  <tableColumns count="1">
    <tableColumn id="1" xr3:uid="{FB06B75B-35C2-42E1-9083-B23D9F48D054}" name="Black Gemstones" dataDxfId="952"/>
  </tableColumns>
  <tableStyleInfo name="TableStyleDark4" showFirstColumn="0" showLastColumn="0" showRowStripes="1" showColumnStripes="0"/>
</table>
</file>

<file path=xl/tables/table14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 xr:uid="{5DDE6914-530A-4864-B762-C061DE828BAA}" name="Table30" displayName="Table30" ref="S35:S56" totalsRowShown="0" headerRowDxfId="951" dataDxfId="950">
  <autoFilter ref="S35:S56" xr:uid="{00CD9C16-790E-46C2-AC65-31E3C1904B16}">
    <filterColumn colId="0" hiddenButton="1"/>
  </autoFilter>
  <sortState xmlns:xlrd2="http://schemas.microsoft.com/office/spreadsheetml/2017/richdata2" ref="S36:S56">
    <sortCondition ref="S35:S56"/>
  </sortState>
  <tableColumns count="1">
    <tableColumn id="1" xr3:uid="{992967D9-E606-44AD-AABD-82191DFEF7B9}" name="Multicolor Gemstones" dataDxfId="949"/>
  </tableColumns>
  <tableStyleInfo name="TableStyleLight1"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3" xr:uid="{D16FF602-2C62-46F8-BA4D-F08E75B142BE}" name="Table374142324" displayName="Table374142324" ref="A53:L55" headerRowCount="0" totalsRowShown="0" headerRowDxfId="3225" dataDxfId="3224">
  <tableColumns count="12">
    <tableColumn id="1" xr3:uid="{48A988BD-77D5-4B8D-A4EC-D4771D4CD749}" name="Column1" headerRowDxfId="3223" dataDxfId="3222"/>
    <tableColumn id="2" xr3:uid="{19108AFD-F141-4EDF-8995-85523E67AF8D}" name="Column2" headerRowDxfId="3221" dataDxfId="3220"/>
    <tableColumn id="3" xr3:uid="{B2AF9F24-C723-471F-AEA2-919F420DC0DB}" name="Column3" headerRowDxfId="3219" dataDxfId="3218"/>
    <tableColumn id="4" xr3:uid="{D4E4E0A0-5CE0-4B00-80F1-8CABA6FC3B31}" name="Column4" headerRowDxfId="3217" dataDxfId="3216"/>
    <tableColumn id="5" xr3:uid="{77A02AD1-6CEA-4194-B3E4-6FFCFBC16CF0}" name="Column5" headerRowDxfId="3215" dataDxfId="3214"/>
    <tableColumn id="6" xr3:uid="{76BDD97A-3387-4C2F-9D39-BDECAA3115AA}" name="Column6" headerRowDxfId="3213" dataDxfId="3212"/>
    <tableColumn id="7" xr3:uid="{C896171B-7390-4527-9A0B-652F655DBBDD}" name="Column7" dataDxfId="3211"/>
    <tableColumn id="8" xr3:uid="{9C8FDC9A-7975-4350-B415-46FE872189FA}" name="Column8" dataDxfId="3210"/>
    <tableColumn id="9" xr3:uid="{8AD54604-2BC3-47D9-B443-A6B2EE06CBA6}" name="Column9" dataDxfId="3209"/>
    <tableColumn id="10" xr3:uid="{67A3F7A2-EC9C-4433-BDD5-F6DE75D4A1A9}" name="Column10" dataDxfId="3208"/>
    <tableColumn id="11" xr3:uid="{83E1685C-807E-48AE-8568-B0FE1C702B91}" name="Column11" dataDxfId="3207"/>
    <tableColumn id="12" xr3:uid="{A804FDBA-C87E-431A-B6A4-32E034D24EA6}" name="Column12" dataDxfId="3206"/>
  </tableColumns>
  <tableStyleInfo name="TableStyleMedium2" showFirstColumn="0" showLastColumn="0" showRowStripes="0" showColumnStripes="0"/>
</table>
</file>

<file path=xl/tables/table15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EC25A29E-45FF-4EA9-B78A-DF93D65D649E}" name="Table18" displayName="Table18" ref="Q48:Q72" totalsRowShown="0" headerRowDxfId="948" dataDxfId="947">
  <autoFilter ref="Q48:Q72" xr:uid="{CFB48DF8-0051-45A1-9758-62AB15AA8CFE}">
    <filterColumn colId="0" hiddenButton="1"/>
  </autoFilter>
  <sortState xmlns:xlrd2="http://schemas.microsoft.com/office/spreadsheetml/2017/richdata2" ref="Q49:Q72">
    <sortCondition ref="Q48:Q72"/>
  </sortState>
  <tableColumns count="1">
    <tableColumn id="1" xr3:uid="{95497DEE-72AF-4CE2-917C-C69ED20F535D}" name="Red Gemstones" dataDxfId="946"/>
  </tableColumns>
  <tableStyleInfo name="TableStyleDark4" showFirstColumn="0" showLastColumn="0" showRowStripes="1" showColumnStripes="0"/>
</table>
</file>

<file path=xl/tables/table15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 xr:uid="{5B951636-AC50-4F3F-AAEA-860066FC9796}" name="Table24" displayName="Table24" ref="O59:O71" totalsRowShown="0" headerRowDxfId="945" dataDxfId="944">
  <autoFilter ref="O59:O71" xr:uid="{C51F593B-6388-4458-98B8-461430176850}">
    <filterColumn colId="0" hiddenButton="1"/>
  </autoFilter>
  <sortState xmlns:xlrd2="http://schemas.microsoft.com/office/spreadsheetml/2017/richdata2" ref="O60:O71">
    <sortCondition ref="O59:O71"/>
  </sortState>
  <tableColumns count="1">
    <tableColumn id="1" xr3:uid="{7BF941B3-61E5-4261-9D8D-193CD0DD4996}" name="Orange Gemstones" dataDxfId="943"/>
  </tableColumns>
  <tableStyleInfo name="TableStyleDark4" showFirstColumn="0" showLastColumn="0" showRowStripes="1" showColumnStripes="0"/>
</table>
</file>

<file path=xl/tables/table15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4" xr:uid="{CE8D9EA5-3779-49C1-8470-5F26AD6B1A08}" name="Table374142125" displayName="Table374142125" ref="A5:L7" headerRowCount="0" totalsRowShown="0" headerRowDxfId="942" dataDxfId="941">
  <tableColumns count="12">
    <tableColumn id="1" xr3:uid="{08078240-4364-489A-B51A-9D4982AF3FCA}" name="Column1" headerRowDxfId="940" dataDxfId="939"/>
    <tableColumn id="2" xr3:uid="{8631B837-9275-4F0C-9165-0D7F2109D456}" name="Column2" headerRowDxfId="938" dataDxfId="937"/>
    <tableColumn id="3" xr3:uid="{80CE3E10-E53C-4EE3-B4FE-4DE8FA58BC03}" name="Column3" headerRowDxfId="936" dataDxfId="935"/>
    <tableColumn id="4" xr3:uid="{66FA8F70-B264-4AA6-9842-9070DB842A55}" name="Column4" headerRowDxfId="934" dataDxfId="933"/>
    <tableColumn id="5" xr3:uid="{A6F1C3ED-7D77-4E50-92A6-9BD1FA409E55}" name="Column5" headerRowDxfId="932" dataDxfId="931"/>
    <tableColumn id="6" xr3:uid="{06C3A8D0-A180-4ECA-A588-496A6C3E1BF8}" name="Column6" headerRowDxfId="930" dataDxfId="929"/>
    <tableColumn id="7" xr3:uid="{2D6E2A17-EBFB-4246-B198-49FCDDAD5E5C}" name="Column7" dataDxfId="928"/>
    <tableColumn id="8" xr3:uid="{CC06BEFF-7E22-4231-AA98-F03AD4EE7297}" name="Column8" dataDxfId="927"/>
    <tableColumn id="9" xr3:uid="{E444DBCB-1160-479E-9018-505624871D9F}" name="Column9" dataDxfId="926"/>
    <tableColumn id="10" xr3:uid="{421BDA2F-AF06-4B86-AD8A-BAAD50B238EA}" name="Column10" dataDxfId="925"/>
    <tableColumn id="11" xr3:uid="{769A3F28-94DD-4C4C-81C3-A2EC47D48335}" name="Column11" dataDxfId="924"/>
    <tableColumn id="12" xr3:uid="{A47A7111-44DF-40A5-BAF5-10F541640ADC}" name="Column12" dataDxfId="923"/>
  </tableColumns>
  <tableStyleInfo name="TableStyleMedium2" showFirstColumn="0" showLastColumn="0" showRowStripes="0" showColumnStripes="0"/>
</table>
</file>

<file path=xl/tables/table15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5" xr:uid="{2D2838CF-E054-43B0-9CB9-86F6B95D3894}" name="Table374143126" displayName="Table374143126" ref="A9:L11" headerRowCount="0" totalsRowShown="0" headerRowDxfId="922" dataDxfId="921">
  <tableColumns count="12">
    <tableColumn id="1" xr3:uid="{7B768A07-D81D-4586-8498-DBBD96454D61}" name="Column1" headerRowDxfId="920" dataDxfId="919"/>
    <tableColumn id="2" xr3:uid="{ABF7927D-2D95-403D-B783-DFF8E2D7D0D4}" name="Column2" headerRowDxfId="918" dataDxfId="917"/>
    <tableColumn id="3" xr3:uid="{D6F3EADA-CE69-407C-810B-472AB7FE3A19}" name="Column3" headerRowDxfId="916" dataDxfId="915"/>
    <tableColumn id="4" xr3:uid="{8E1E8BDE-237C-446A-B4DA-9ACD1EAFAEBB}" name="Column4" headerRowDxfId="914" dataDxfId="913"/>
    <tableColumn id="5" xr3:uid="{46AA5C70-0067-45C3-92E5-3D92444DA734}" name="Column5" headerRowDxfId="912" dataDxfId="911"/>
    <tableColumn id="6" xr3:uid="{61717F65-FF41-41B7-9913-FABE22CA0199}" name="Column6" headerRowDxfId="910" dataDxfId="909"/>
    <tableColumn id="7" xr3:uid="{AF9CAF6A-3E44-44A5-86F3-1F6CFFA18E4B}" name="Column7" dataDxfId="908"/>
    <tableColumn id="8" xr3:uid="{56465CAB-022E-41E6-92B9-AFEC6A12B6DB}" name="Column8" dataDxfId="907"/>
    <tableColumn id="9" xr3:uid="{9A0C08D5-A55D-468D-8408-DE62AFBF4C21}" name="Column9" dataDxfId="906"/>
    <tableColumn id="10" xr3:uid="{D5AF7DF4-E449-46EE-903F-ECB918CC1522}" name="Column10" dataDxfId="905"/>
    <tableColumn id="11" xr3:uid="{16B352D7-E29D-473F-BD78-67F8CF4B4541}" name="Column11" dataDxfId="904"/>
    <tableColumn id="12" xr3:uid="{71536DD5-214E-47A9-B88A-94DC8FF164B8}" name="Column12" dataDxfId="903"/>
  </tableColumns>
  <tableStyleInfo name="TableStyleMedium2" showFirstColumn="0" showLastColumn="0" showRowStripes="0" showColumnStripes="0"/>
</table>
</file>

<file path=xl/tables/table15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6" xr:uid="{C367A83D-1211-438C-BD26-632C562BAA00}" name="Table374144127" displayName="Table374144127" ref="A13:L15" headerRowCount="0" totalsRowShown="0" headerRowDxfId="902" dataDxfId="901">
  <tableColumns count="12">
    <tableColumn id="1" xr3:uid="{FB52D2D2-9758-43A9-B8E7-3013DF73A1C6}" name="Column1" headerRowDxfId="900" dataDxfId="899"/>
    <tableColumn id="2" xr3:uid="{EA314B44-350B-47FE-8F3E-0A354080EE63}" name="Column2" headerRowDxfId="898" dataDxfId="897"/>
    <tableColumn id="3" xr3:uid="{6289BEF7-96DE-461F-B3B5-D1FEB3DF467A}" name="Column3" headerRowDxfId="896" dataDxfId="895"/>
    <tableColumn id="4" xr3:uid="{E13903E0-FEC5-4289-8246-074F31B67987}" name="Column4" headerRowDxfId="894" dataDxfId="893"/>
    <tableColumn id="5" xr3:uid="{CEDC2D30-91C0-4D1B-92A7-EA6B1AA83AA5}" name="Column5" headerRowDxfId="892" dataDxfId="891"/>
    <tableColumn id="6" xr3:uid="{00BCD750-C736-41DB-AB4D-2965DA629D28}" name="Column6" headerRowDxfId="890" dataDxfId="889"/>
    <tableColumn id="7" xr3:uid="{15EC14B7-9967-4F8F-BB6F-8B770CAEA3F3}" name="Column7" dataDxfId="888"/>
    <tableColumn id="8" xr3:uid="{CFC1C9A8-B852-431A-B915-9A50365EFE18}" name="Column8" dataDxfId="887"/>
    <tableColumn id="9" xr3:uid="{63D433BE-2FEC-4F26-A75E-B18205C8D77D}" name="Column9" dataDxfId="886"/>
    <tableColumn id="10" xr3:uid="{BCB84AC0-9D54-424B-8164-998401217EF2}" name="Column10" dataDxfId="885"/>
    <tableColumn id="11" xr3:uid="{13B5EF69-72DB-4B32-967D-4AB19A6CC22E}" name="Column11" dataDxfId="884"/>
    <tableColumn id="12" xr3:uid="{26D6ED0B-D2A4-4E47-AE3F-671EA7903D96}" name="Column12" dataDxfId="883"/>
  </tableColumns>
  <tableStyleInfo name="TableStyleMedium2" showFirstColumn="0" showLastColumn="0" showRowStripes="0" showColumnStripes="0"/>
</table>
</file>

<file path=xl/tables/table15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7" xr:uid="{DE5234AC-2CFD-41CB-A5CD-5F8E595230EC}" name="Table374145128" displayName="Table374145128" ref="A17:L19" headerRowCount="0" totalsRowShown="0" headerRowDxfId="882" dataDxfId="881">
  <tableColumns count="12">
    <tableColumn id="1" xr3:uid="{1090677A-54AD-4C6E-AF03-92DD3124EEF2}" name="Column1" headerRowDxfId="880" dataDxfId="879"/>
    <tableColumn id="2" xr3:uid="{84C67637-CCA1-4D8D-A5D0-3FBC20A934FB}" name="Column2" headerRowDxfId="878" dataDxfId="877"/>
    <tableColumn id="3" xr3:uid="{FD0D6873-E23A-4851-B491-F7255BA34647}" name="Column3" headerRowDxfId="876" dataDxfId="875"/>
    <tableColumn id="4" xr3:uid="{8A9546C2-73C8-4350-A2CD-0F114446BBAD}" name="Column4" headerRowDxfId="874" dataDxfId="873"/>
    <tableColumn id="5" xr3:uid="{87F1264F-0AC3-4073-B859-1B361E86489C}" name="Column5" headerRowDxfId="872" dataDxfId="871"/>
    <tableColumn id="6" xr3:uid="{AB2CD90B-E9DE-46C9-B4E8-6FB2D66C0D80}" name="Column6" headerRowDxfId="870" dataDxfId="869"/>
    <tableColumn id="7" xr3:uid="{6CF85965-1B4A-4C3D-A540-0ED967997844}" name="Column7" dataDxfId="868"/>
    <tableColumn id="8" xr3:uid="{23FAD8B1-B8D9-43AA-99EB-F0D73EF9E76D}" name="Column8" dataDxfId="867"/>
    <tableColumn id="9" xr3:uid="{52E485A4-7D8B-4D43-880E-D5901DCB2E25}" name="Column9" dataDxfId="866"/>
    <tableColumn id="10" xr3:uid="{70560C49-00B5-4107-BD2C-97A9B7B00BBE}" name="Column10" dataDxfId="865"/>
    <tableColumn id="11" xr3:uid="{B9F5CBBA-CC0A-4F49-88E9-53EBE86D7F85}" name="Column11" dataDxfId="864"/>
    <tableColumn id="12" xr3:uid="{676B1C56-36CB-455B-B0D5-222782301F7E}" name="Column12" dataDxfId="863"/>
  </tableColumns>
  <tableStyleInfo name="TableStyleMedium2" showFirstColumn="0" showLastColumn="0" showRowStripes="0" showColumnStripes="0"/>
</table>
</file>

<file path=xl/tables/table15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8" xr:uid="{6B56178F-5B5F-4498-9F98-DB8852AFEFF4}" name="Table374146129" displayName="Table374146129" ref="A21:L23" headerRowCount="0" totalsRowShown="0" headerRowDxfId="862" dataDxfId="861">
  <tableColumns count="12">
    <tableColumn id="1" xr3:uid="{2DC5905A-F383-40A4-A676-61787B246441}" name="Column1" headerRowDxfId="860" dataDxfId="859"/>
    <tableColumn id="2" xr3:uid="{2FC3E023-3C2B-4E57-82D2-2967B7EB6ACD}" name="Column2" headerRowDxfId="858" dataDxfId="857"/>
    <tableColumn id="3" xr3:uid="{A1ABC87B-C038-4919-9896-6E0AF51D0FF1}" name="Column3" headerRowDxfId="856" dataDxfId="855"/>
    <tableColumn id="4" xr3:uid="{6173AEB5-FAE3-444A-A381-6993D7C4D587}" name="Column4" headerRowDxfId="854" dataDxfId="853"/>
    <tableColumn id="5" xr3:uid="{7B7D43AA-1A36-4A80-B214-F8350062C481}" name="Column5" headerRowDxfId="852" dataDxfId="851"/>
    <tableColumn id="6" xr3:uid="{BA3EFA40-DB29-4ADD-9AB8-E8B50702515E}" name="Column6" headerRowDxfId="850" dataDxfId="849"/>
    <tableColumn id="7" xr3:uid="{A8EDC6AE-E0F7-45FB-B039-FDA655EE41E4}" name="Column7" dataDxfId="848"/>
    <tableColumn id="8" xr3:uid="{5AAD39AA-D971-448C-9F9F-0092928B2FE5}" name="Column8" dataDxfId="847"/>
    <tableColumn id="9" xr3:uid="{27B92E5C-20E3-498D-A1D2-59E193CB3268}" name="Column9" dataDxfId="846"/>
    <tableColumn id="10" xr3:uid="{547601E5-DA96-48CB-8EF3-169B2E5A5874}" name="Column10" dataDxfId="845"/>
    <tableColumn id="11" xr3:uid="{64DE26E2-C785-42F0-9651-4FCD00E058F6}" name="Column11" dataDxfId="844"/>
    <tableColumn id="12" xr3:uid="{BFFBB988-6F3B-4DCD-8A87-4EEBBDE0D9AB}" name="Column12" dataDxfId="843"/>
  </tableColumns>
  <tableStyleInfo name="TableStyleMedium2" showFirstColumn="0" showLastColumn="0" showRowStripes="0" showColumnStripes="0"/>
</table>
</file>

<file path=xl/tables/table15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9" xr:uid="{6693929D-FB24-48C5-9E0E-C80809A7A23C}" name="Table374149130" displayName="Table374149130" ref="A25:L27" headerRowCount="0" totalsRowShown="0" headerRowDxfId="842" dataDxfId="841">
  <tableColumns count="12">
    <tableColumn id="1" xr3:uid="{AA163442-F2AD-4159-AF1A-8258DCA41903}" name="Column1" headerRowDxfId="840" dataDxfId="839"/>
    <tableColumn id="2" xr3:uid="{020297A4-F7A9-4592-9D13-1299C8D40D9A}" name="Column2" headerRowDxfId="838" dataDxfId="837"/>
    <tableColumn id="3" xr3:uid="{7D7D4BF9-72F0-477B-A290-BBAC8169C1A4}" name="Column3" headerRowDxfId="836" dataDxfId="835"/>
    <tableColumn id="4" xr3:uid="{79D65E91-EF43-4AA5-AD22-D26D2EFBFF6A}" name="Column4" headerRowDxfId="834" dataDxfId="833"/>
    <tableColumn id="5" xr3:uid="{4D4C66B3-32C2-40EC-B2BD-375A03E5D624}" name="Column5" headerRowDxfId="832" dataDxfId="831"/>
    <tableColumn id="6" xr3:uid="{27296B06-4328-4A17-89FC-07A89C519BDF}" name="Column6" headerRowDxfId="830" dataDxfId="829"/>
    <tableColumn id="7" xr3:uid="{D8E99CF3-3383-4D47-8AB1-43BBE4156B86}" name="Column7" dataDxfId="828"/>
    <tableColumn id="8" xr3:uid="{39228443-58A7-40AB-AE55-8C334310FE7F}" name="Column8" dataDxfId="827"/>
    <tableColumn id="9" xr3:uid="{B08A26CF-6B9D-4206-8527-EEE71BF3D994}" name="Column9" dataDxfId="826"/>
    <tableColumn id="10" xr3:uid="{07BF3612-54BF-4E81-A881-AB7221511CD7}" name="Column10" dataDxfId="825"/>
    <tableColumn id="11" xr3:uid="{D744D710-D6DA-4BCE-A221-0C28B8039D09}" name="Column11" dataDxfId="824"/>
    <tableColumn id="12" xr3:uid="{1110E5BA-9D5A-460A-B7C8-CC9D6C67E513}" name="Column12" dataDxfId="823"/>
  </tableColumns>
  <tableStyleInfo name="TableStyleMedium2" showFirstColumn="0" showLastColumn="0" showRowStripes="0" showColumnStripes="0"/>
</table>
</file>

<file path=xl/tables/table15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0" xr:uid="{9F52F10A-E208-43C6-81E2-FB12EF2479C9}" name="Table374150131" displayName="Table374150131" ref="A29:L31" headerRowCount="0" totalsRowShown="0" headerRowDxfId="822" dataDxfId="821">
  <tableColumns count="12">
    <tableColumn id="1" xr3:uid="{A644E0A0-6463-4F95-8304-864D066B1A21}" name="Column1" headerRowDxfId="820" dataDxfId="819"/>
    <tableColumn id="2" xr3:uid="{6F9B5926-668C-44C2-B797-435247136C03}" name="Column2" headerRowDxfId="818" dataDxfId="817"/>
    <tableColumn id="3" xr3:uid="{885D76DD-8957-48F6-8CBE-146546CD776F}" name="Column3" headerRowDxfId="816" dataDxfId="815"/>
    <tableColumn id="4" xr3:uid="{6BC09560-F31F-4B2F-9E2D-1425BDB384EF}" name="Column4" headerRowDxfId="814" dataDxfId="813"/>
    <tableColumn id="5" xr3:uid="{B1D9C83E-B8FE-4B26-9E3D-933643120486}" name="Column5" headerRowDxfId="812" dataDxfId="811"/>
    <tableColumn id="6" xr3:uid="{5E640D3B-6410-41F4-A6D5-252F01445D88}" name="Column6" headerRowDxfId="810" dataDxfId="809"/>
    <tableColumn id="7" xr3:uid="{83CA2555-2B4D-44C5-A068-7AC70A24DCF2}" name="Column7" dataDxfId="808"/>
    <tableColumn id="8" xr3:uid="{075ECA8A-BD97-4B78-9645-6FA18977D3ED}" name="Column8" dataDxfId="807"/>
    <tableColumn id="9" xr3:uid="{7024921A-53B9-4F68-9A21-EEBF92776B30}" name="Column9" dataDxfId="806"/>
    <tableColumn id="10" xr3:uid="{0CF59225-1EEF-4D0B-8CCB-5C33D38AD8C7}" name="Column10" dataDxfId="805"/>
    <tableColumn id="11" xr3:uid="{BE7EFB20-6C9D-4349-A052-39ADE4FD299E}" name="Column11" dataDxfId="804"/>
    <tableColumn id="12" xr3:uid="{5573A9D9-4626-476A-95D2-F75325C4A99F}" name="Column12" dataDxfId="803"/>
  </tableColumns>
  <tableStyleInfo name="TableStyleMedium2" showFirstColumn="0" showLastColumn="0" showRowStripes="0" showColumnStripes="0"/>
</table>
</file>

<file path=xl/tables/table15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2" xr:uid="{80480618-D0A1-4ECD-9D1E-14CB8B19F2B8}" name="Table374154133" displayName="Table374154133" ref="A33:L35" headerRowCount="0" totalsRowShown="0" headerRowDxfId="802" dataDxfId="801">
  <tableColumns count="12">
    <tableColumn id="1" xr3:uid="{A23CFA5C-0B64-4E04-BB95-78E38A5F14D9}" name="Column1" headerRowDxfId="800" dataDxfId="799"/>
    <tableColumn id="2" xr3:uid="{BE7406A7-4DB7-418B-9A87-5D480FAA7095}" name="Column2" headerRowDxfId="798" dataDxfId="797"/>
    <tableColumn id="3" xr3:uid="{E66B5E51-CA79-4507-9FCF-D714192D8C4E}" name="Column3" headerRowDxfId="796" dataDxfId="795"/>
    <tableColumn id="4" xr3:uid="{56B23194-EDA4-4FAA-97FC-B7F2BEB5E795}" name="Column4" headerRowDxfId="794" dataDxfId="793"/>
    <tableColumn id="5" xr3:uid="{8F29E735-1DDC-4109-BD3C-E5B31537E74B}" name="Column5" headerRowDxfId="792" dataDxfId="791"/>
    <tableColumn id="6" xr3:uid="{030244DB-18B2-49D2-AA7E-53011C0EEFCB}" name="Column6" headerRowDxfId="790" dataDxfId="789"/>
    <tableColumn id="7" xr3:uid="{55C68B81-D444-412C-8D14-9BFEEB3E078B}" name="Column7" dataDxfId="788"/>
    <tableColumn id="8" xr3:uid="{6AED30A3-3AA1-4307-AA1A-F44E029BF731}" name="Column8" dataDxfId="787"/>
    <tableColumn id="9" xr3:uid="{CA4096FB-51AB-4CA0-8223-859CD7815A4C}" name="Column9" dataDxfId="786"/>
    <tableColumn id="10" xr3:uid="{02F22CC0-1E57-4B28-8BF4-DB01DAF02688}" name="Column10" dataDxfId="785"/>
    <tableColumn id="11" xr3:uid="{B97EB16B-AE96-49BA-95CF-0A4478016C83}" name="Column11" dataDxfId="784"/>
    <tableColumn id="12" xr3:uid="{694C2963-E0C3-4790-9757-4050963F4A27}" name="Column12" dataDxfId="783"/>
  </tableColumns>
  <tableStyleInfo name="TableStyleMedium2" showFirstColumn="0" showLastColumn="0" showRowStripes="0"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4" xr:uid="{7A9315B4-9336-42EA-BD6C-C3935B380349}" name="Table374143325" displayName="Table374143325" ref="A57:L59" headerRowCount="0" totalsRowShown="0" headerRowDxfId="3205" dataDxfId="3204">
  <tableColumns count="12">
    <tableColumn id="1" xr3:uid="{5AA5F057-5B9D-4B52-978A-069D82C05601}" name="Column1" headerRowDxfId="3203" dataDxfId="3202"/>
    <tableColumn id="2" xr3:uid="{60A430B6-4A36-4289-AE6F-6C5F4A2C70BF}" name="Column2" headerRowDxfId="3201" dataDxfId="3200"/>
    <tableColumn id="3" xr3:uid="{69495800-08F9-4A52-BD93-12EC53E2B9E2}" name="Column3" headerRowDxfId="3199" dataDxfId="3198"/>
    <tableColumn id="4" xr3:uid="{0DE1D1B6-0F23-47DF-8F48-2973B2C9EAD8}" name="Column4" headerRowDxfId="3197" dataDxfId="3196"/>
    <tableColumn id="5" xr3:uid="{9CF55458-70BF-458F-8015-FC3EDA2D5CD7}" name="Column5" headerRowDxfId="3195" dataDxfId="3194"/>
    <tableColumn id="6" xr3:uid="{6575986B-E80D-4F11-8275-DC8F41576C59}" name="Column6" headerRowDxfId="3193" dataDxfId="3192"/>
    <tableColumn id="7" xr3:uid="{FC5B51C3-95C0-412A-A49F-10748DA54E20}" name="Column7" dataDxfId="3191"/>
    <tableColumn id="8" xr3:uid="{4497E0CA-BFD0-4E0C-8AA4-2BEE82C3BC37}" name="Column8" dataDxfId="3190"/>
    <tableColumn id="9" xr3:uid="{8877E0C7-5A55-4997-85E6-C57C8382D6EE}" name="Column9" dataDxfId="3189"/>
    <tableColumn id="10" xr3:uid="{8C19391C-12D0-4D51-93D8-C3C3A8AF07D6}" name="Column10" dataDxfId="3188"/>
    <tableColumn id="11" xr3:uid="{2B68DFB6-04D0-4D66-ABD0-E090B5A7DD99}" name="Column11" dataDxfId="3187"/>
    <tableColumn id="12" xr3:uid="{C6685A7B-C979-4134-B111-1C63BBA5FE42}" name="Column12" dataDxfId="3186"/>
  </tableColumns>
  <tableStyleInfo name="TableStyleMedium2" showFirstColumn="0" showLastColumn="0" showRowStripes="0" showColumnStripes="0"/>
</table>
</file>

<file path=xl/tables/table16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3" xr:uid="{C188DAB6-29C6-46A2-B065-031893905968}" name="Table374155134" displayName="Table374155134" ref="A37:L39" headerRowCount="0" totalsRowShown="0" headerRowDxfId="782" dataDxfId="781">
  <tableColumns count="12">
    <tableColumn id="1" xr3:uid="{69104DC4-F2CC-4DED-B3EF-A334C59708D2}" name="Column1" headerRowDxfId="780" dataDxfId="779"/>
    <tableColumn id="2" xr3:uid="{D583D0CE-F4CE-403A-8653-D3699F794BC5}" name="Column2" headerRowDxfId="778" dataDxfId="777"/>
    <tableColumn id="3" xr3:uid="{512A2AE6-5084-436B-AF0E-5899462C203F}" name="Column3" headerRowDxfId="776" dataDxfId="775"/>
    <tableColumn id="4" xr3:uid="{FFE4B3E0-D420-4427-A384-57B10A259465}" name="Column4" headerRowDxfId="774" dataDxfId="773"/>
    <tableColumn id="5" xr3:uid="{9E5845C1-B4F8-426A-AE95-7D7B570466A2}" name="Column5" headerRowDxfId="772" dataDxfId="771"/>
    <tableColumn id="6" xr3:uid="{A01949FB-BF73-460B-A62B-95090A9ADACC}" name="Column6" headerRowDxfId="770" dataDxfId="769"/>
    <tableColumn id="7" xr3:uid="{3B236462-C110-4C59-A9B1-A4F43FB1B51F}" name="Column7" dataDxfId="768"/>
    <tableColumn id="8" xr3:uid="{E1F9EE49-11D1-4060-93B3-664C046D473B}" name="Column8" dataDxfId="767"/>
    <tableColumn id="9" xr3:uid="{7960D4B1-12C7-4060-93B4-80C55009F1CC}" name="Column9" dataDxfId="766"/>
    <tableColumn id="10" xr3:uid="{E2A7BBF4-F6F0-4D05-9813-87C32C79763B}" name="Column10" dataDxfId="765"/>
    <tableColumn id="11" xr3:uid="{C63D68E3-59ED-4F36-AD3C-C60D77E4AD8F}" name="Column11" dataDxfId="764"/>
    <tableColumn id="12" xr3:uid="{BBC43531-A11C-4ACF-99B1-A1C22BF92F86}" name="Column12" dataDxfId="763"/>
  </tableColumns>
  <tableStyleInfo name="TableStyleMedium2" showFirstColumn="0" showLastColumn="0" showRowStripes="0" showColumnStripes="0"/>
</table>
</file>

<file path=xl/tables/table16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3" xr:uid="{D9ADF8D6-30AB-4CA5-9381-DA2789C6BF3B}" name="Table37414274144" displayName="Table37414274144" ref="A1:L3" headerRowCount="0" totalsRowShown="0" headerRowDxfId="762" dataDxfId="761">
  <tableColumns count="12">
    <tableColumn id="1" xr3:uid="{6BD3D80C-FBDD-4928-A2CD-7A7543210496}" name="Column1" headerRowDxfId="760" dataDxfId="759"/>
    <tableColumn id="2" xr3:uid="{94CAA018-D905-417D-BD3B-3E7E7EB7C138}" name="Column2" headerRowDxfId="758" dataDxfId="757"/>
    <tableColumn id="3" xr3:uid="{52D63A5E-7163-4695-897D-DEC7016AB1F2}" name="Column3" headerRowDxfId="756" dataDxfId="755"/>
    <tableColumn id="4" xr3:uid="{CA50C827-0DB3-4B42-9755-55F86A579C4E}" name="Column4" headerRowDxfId="754" dataDxfId="753"/>
    <tableColumn id="5" xr3:uid="{5808B9B9-CD77-46A1-9F3E-2E775EF6C101}" name="Column5" headerRowDxfId="752" dataDxfId="751"/>
    <tableColumn id="6" xr3:uid="{96A77108-789F-4BE9-B98E-D40DF49539BD}" name="Column6" headerRowDxfId="750" dataDxfId="749"/>
    <tableColumn id="7" xr3:uid="{E6D48FCC-03A1-43D5-9627-4DA18486E330}" name="Column7" dataDxfId="748"/>
    <tableColumn id="8" xr3:uid="{ED5911BC-50AF-4783-A6A1-D20912DAA8D7}" name="Column8" dataDxfId="747"/>
    <tableColumn id="9" xr3:uid="{E59D4B8A-53DD-4E4B-912A-6D35C8026F05}" name="Column9" dataDxfId="746"/>
    <tableColumn id="10" xr3:uid="{265E15F1-77CF-47E4-9D11-4B452C2C7183}" name="Column10" dataDxfId="745"/>
    <tableColumn id="11" xr3:uid="{429E7A7D-71BC-4ED3-8A26-07664D7177D3}" name="Column11" dataDxfId="744"/>
    <tableColumn id="12" xr3:uid="{035BE3E0-F30C-4A50-977F-6BEA55D67B98}" name="Column12" dataDxfId="743"/>
  </tableColumns>
  <tableStyleInfo name="TableStyleMedium2" showFirstColumn="0" showLastColumn="0" showRowStripes="0" showColumnStripes="0"/>
</table>
</file>

<file path=xl/tables/table16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4" xr:uid="{50C87F97-717F-4A3D-9510-011571AF8FDB}" name="Table359425" displayName="Table359425" ref="A41:I43" headerRowCount="0" totalsRowShown="0" headerRowDxfId="742" dataDxfId="741">
  <tableColumns count="9">
    <tableColumn id="1" xr3:uid="{E72F5F1F-7314-499F-AA7D-DF2B2CD59004}" name="Column1" headerRowDxfId="740" dataDxfId="739"/>
    <tableColumn id="2" xr3:uid="{431FE91D-3512-481A-8208-40E02CF28666}" name="Column2" headerRowDxfId="738" dataDxfId="737"/>
    <tableColumn id="3" xr3:uid="{5883A265-A9C5-4339-B01B-15870B4EFCBE}" name="Column3" headerRowDxfId="736" dataDxfId="735"/>
    <tableColumn id="4" xr3:uid="{A70A70C7-EF90-488D-A0F6-E2E7B95BBC5C}" name="Column4" headerRowDxfId="734" dataDxfId="733"/>
    <tableColumn id="5" xr3:uid="{A8638CDD-A5E2-473A-B707-772A06B0E897}" name="Column5" headerRowDxfId="732" dataDxfId="731"/>
    <tableColumn id="6" xr3:uid="{A8C6EDF7-2BBE-4D4A-8D1A-861800D7AA1B}" name="Column6" headerRowDxfId="730" dataDxfId="729"/>
    <tableColumn id="7" xr3:uid="{5CCB9EBC-40E4-465D-B171-F20508022984}" name="Column7" headerRowDxfId="728" dataDxfId="727"/>
    <tableColumn id="8" xr3:uid="{E4AF20DC-8CD8-4395-A6BC-D8CEE4290819}" name="Column8" headerRowDxfId="726" dataDxfId="725"/>
    <tableColumn id="9" xr3:uid="{ED160350-6807-4160-B5F1-386AD8846380}" name="Column9" dataDxfId="724"/>
  </tableColumns>
  <tableStyleInfo name="TableStyleMedium2" showFirstColumn="0" showLastColumn="0" showRowStripes="0" showColumnStripes="0"/>
</table>
</file>

<file path=xl/tables/table16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5" xr:uid="{F9EF7155-C959-4406-842C-A746F153AA7E}" name="Table359362426" displayName="Table359362426" ref="A45:I47" headerRowCount="0" totalsRowShown="0" headerRowDxfId="723" dataDxfId="722">
  <tableColumns count="9">
    <tableColumn id="1" xr3:uid="{8F0E5B4F-5335-4518-BD7D-F77571BB1D0C}" name="Column1" headerRowDxfId="721" dataDxfId="720"/>
    <tableColumn id="2" xr3:uid="{29E755BD-F308-4EBB-8EC0-EA8DE322BCEC}" name="Column2" headerRowDxfId="719" dataDxfId="718"/>
    <tableColumn id="3" xr3:uid="{83F3FBE4-90B8-4EB7-8975-0FE7286A1866}" name="Column3" headerRowDxfId="717" dataDxfId="716"/>
    <tableColumn id="4" xr3:uid="{0BC4493D-2371-4F6D-B78C-7983AD98D744}" name="Column4" headerRowDxfId="715" dataDxfId="714"/>
    <tableColumn id="5" xr3:uid="{1C6FEC96-6BD3-4D91-BD06-31F087020FD6}" name="Column5" headerRowDxfId="713" dataDxfId="712"/>
    <tableColumn id="6" xr3:uid="{86C800A4-CFFB-48C0-B713-75E34E494827}" name="Column6" headerRowDxfId="711" dataDxfId="710"/>
    <tableColumn id="7" xr3:uid="{5829ED00-04F5-47FB-962F-0D94749FBEC2}" name="Column7" headerRowDxfId="709" dataDxfId="708"/>
    <tableColumn id="8" xr3:uid="{EDF48C42-F79E-45EB-B2B8-C030D630A982}" name="Column8" headerRowDxfId="707" dataDxfId="706"/>
    <tableColumn id="9" xr3:uid="{6F7EFDF6-6857-40F4-ABD6-22EEDD3433C2}" name="Column9" dataDxfId="705"/>
  </tableColumns>
  <tableStyleInfo name="TableStyleMedium2" showFirstColumn="0" showLastColumn="0" showRowStripes="0" showColumnStripes="0"/>
</table>
</file>

<file path=xl/tables/table16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6" xr:uid="{4CB3AAFE-A113-4C46-AC4F-7C35321617C5}" name="Table359362363427" displayName="Table359362363427" ref="A49:I51" headerRowCount="0" totalsRowShown="0" headerRowDxfId="704" dataDxfId="703">
  <tableColumns count="9">
    <tableColumn id="1" xr3:uid="{A8091481-548D-4DF6-AA9B-370D3B70F342}" name="Column1" headerRowDxfId="702" dataDxfId="701"/>
    <tableColumn id="2" xr3:uid="{0CBBF9C8-A614-4E51-B18C-793B927FA6FE}" name="Column2" headerRowDxfId="700" dataDxfId="699"/>
    <tableColumn id="3" xr3:uid="{3EC530DB-D589-4500-865E-A9B312258EAC}" name="Column3" headerRowDxfId="698" dataDxfId="697"/>
    <tableColumn id="4" xr3:uid="{04700521-41CD-44D4-988C-67C4C71FE966}" name="Column4" headerRowDxfId="696" dataDxfId="695"/>
    <tableColumn id="5" xr3:uid="{2780F547-39D1-4053-B734-EA7B9ABD85D1}" name="Column5" headerRowDxfId="694" dataDxfId="693"/>
    <tableColumn id="6" xr3:uid="{563679B8-7ACA-454F-8196-C75849DBD481}" name="Column6" headerRowDxfId="692" dataDxfId="691"/>
    <tableColumn id="7" xr3:uid="{E9A445E9-09D6-417C-9F03-A8F4A83C6A2E}" name="Column7" headerRowDxfId="690" dataDxfId="689"/>
    <tableColumn id="8" xr3:uid="{978BA4AC-A305-40CD-A315-D5A4E3B1CC93}" name="Column8" headerRowDxfId="688" dataDxfId="687"/>
    <tableColumn id="9" xr3:uid="{AE7C754B-1B4B-44D3-A094-9598CB4B319E}" name="Column9" dataDxfId="686"/>
  </tableColumns>
  <tableStyleInfo name="TableStyleMedium2" showFirstColumn="0" showLastColumn="0" showRowStripes="0" showColumnStripes="0"/>
</table>
</file>

<file path=xl/tables/table16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7" xr:uid="{6FB56658-3E90-4193-8C82-F55EC1473554}" name="Table359362364428" displayName="Table359362364428" ref="A53:I55" headerRowCount="0" totalsRowShown="0" headerRowDxfId="685" dataDxfId="684">
  <tableColumns count="9">
    <tableColumn id="1" xr3:uid="{B4A705AE-07F9-44FA-9ACE-16B9EC86F3F7}" name="Column1" headerRowDxfId="683" dataDxfId="682"/>
    <tableColumn id="2" xr3:uid="{BAC4F7DC-7959-43FA-AEBA-EA6F9CC563EE}" name="Column2" headerRowDxfId="681" dataDxfId="680"/>
    <tableColumn id="3" xr3:uid="{E5C0E50C-FE95-460E-B850-AA4FB0A87562}" name="Column3" headerRowDxfId="679" dataDxfId="678"/>
    <tableColumn id="4" xr3:uid="{E476B1F9-6DB3-4821-9912-486C2FA062B4}" name="Column4" headerRowDxfId="677" dataDxfId="676"/>
    <tableColumn id="5" xr3:uid="{532D4F31-C026-48EF-97DC-4BFA2383EAEC}" name="Column5" headerRowDxfId="675" dataDxfId="674"/>
    <tableColumn id="6" xr3:uid="{BA8E4237-9A8B-43C8-B6C0-52CC577C2E79}" name="Column6" headerRowDxfId="673" dataDxfId="672"/>
    <tableColumn id="7" xr3:uid="{7D0A2D6E-15B0-4210-B061-FD0DCCB03FA6}" name="Column7" headerRowDxfId="671" dataDxfId="670"/>
    <tableColumn id="8" xr3:uid="{AF693E90-7186-4D8E-800B-413D2DE06A16}" name="Column8" headerRowDxfId="669" dataDxfId="668"/>
    <tableColumn id="9" xr3:uid="{1114C994-03AB-46D5-BA3D-34359A10B1D3}" name="Column9" dataDxfId="667"/>
  </tableColumns>
  <tableStyleInfo name="TableStyleMedium2" showFirstColumn="0" showLastColumn="0" showRowStripes="0" showColumnStripes="0"/>
</table>
</file>

<file path=xl/tables/table16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8" xr:uid="{CE05C4F9-8A56-4026-9304-793B857C54C8}" name="Table359362365429" displayName="Table359362365429" ref="A57:I59" headerRowCount="0" totalsRowShown="0" headerRowDxfId="666" dataDxfId="665">
  <tableColumns count="9">
    <tableColumn id="1" xr3:uid="{A3834129-175D-4818-AC7D-FD5BC8A020DC}" name="Column1" headerRowDxfId="664" dataDxfId="663"/>
    <tableColumn id="2" xr3:uid="{0FB5CC48-779B-4C8D-B8F4-87C7165CEB55}" name="Column2" headerRowDxfId="662" dataDxfId="661"/>
    <tableColumn id="3" xr3:uid="{09E6356B-5628-4BA1-A80B-0CF15A7A1020}" name="Column3" headerRowDxfId="660" dataDxfId="659"/>
    <tableColumn id="4" xr3:uid="{D53E00FA-9DD8-4F9F-B047-158E2C808550}" name="Column4" headerRowDxfId="658" dataDxfId="657"/>
    <tableColumn id="5" xr3:uid="{099DAA48-9A86-4922-B662-C26F5EA08A1A}" name="Column5" headerRowDxfId="656" dataDxfId="655"/>
    <tableColumn id="6" xr3:uid="{2E6AE1A3-4872-4D03-A573-4F85BEACB404}" name="Column6" headerRowDxfId="654" dataDxfId="653"/>
    <tableColumn id="7" xr3:uid="{F77E40BF-91B6-416F-A66C-1A950847864E}" name="Column7" headerRowDxfId="652" dataDxfId="651"/>
    <tableColumn id="8" xr3:uid="{F0F4A9F0-5A0B-43CC-90BD-03ADBD9C9ECD}" name="Column8" headerRowDxfId="650" dataDxfId="649"/>
    <tableColumn id="9" xr3:uid="{B583DEA8-57A6-4F25-8314-7D3A96A235E1}" name="Column9" dataDxfId="648"/>
  </tableColumns>
  <tableStyleInfo name="TableStyleMedium2" showFirstColumn="0" showLastColumn="0" showRowStripes="0" showColumnStripes="0"/>
</table>
</file>

<file path=xl/tables/table16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9" xr:uid="{60527E72-A2D7-4596-9E9F-0969378A5987}" name="Table359362366430" displayName="Table359362366430" ref="A61:I63" headerRowCount="0" totalsRowShown="0" headerRowDxfId="647" dataDxfId="646">
  <tableColumns count="9">
    <tableColumn id="1" xr3:uid="{23370B78-F672-47FE-A870-E5A7995E1A47}" name="Column1" headerRowDxfId="645" dataDxfId="644"/>
    <tableColumn id="2" xr3:uid="{38AC4CB0-838C-4C9F-B5F8-C343532F4437}" name="Column2" headerRowDxfId="643" dataDxfId="642"/>
    <tableColumn id="3" xr3:uid="{5C651295-D6B6-4094-8D4B-016883C7866E}" name="Column3" headerRowDxfId="641" dataDxfId="640"/>
    <tableColumn id="4" xr3:uid="{3E47CF1D-12D0-4970-86AF-1A228835ECAD}" name="Column4" headerRowDxfId="639" dataDxfId="638"/>
    <tableColumn id="5" xr3:uid="{9C493BAF-C509-4745-92C7-5955CDB3D742}" name="Column5" headerRowDxfId="637" dataDxfId="636"/>
    <tableColumn id="6" xr3:uid="{44F0C292-8972-422A-8EB4-39FDF82B5155}" name="Column6" headerRowDxfId="635" dataDxfId="634"/>
    <tableColumn id="7" xr3:uid="{65B2C098-3704-4EC6-B6AA-49B8D280D70B}" name="Column7" headerRowDxfId="633" dataDxfId="632"/>
    <tableColumn id="8" xr3:uid="{8E684C70-556F-4172-AE38-8470FC8392FE}" name="Column8" headerRowDxfId="631" dataDxfId="630"/>
    <tableColumn id="9" xr3:uid="{E54D727B-C2AF-48F8-B204-81531AD40493}" name="Column9" dataDxfId="629"/>
  </tableColumns>
  <tableStyleInfo name="TableStyleMedium2" showFirstColumn="0" showLastColumn="0" showRowStripes="0" showColumnStripes="0"/>
</table>
</file>

<file path=xl/tables/table16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0" xr:uid="{BB2C8668-15BB-4738-9C49-637C43FC3C3F}" name="Table359362367431" displayName="Table359362367431" ref="A65:I67" headerRowCount="0" totalsRowShown="0" headerRowDxfId="628" dataDxfId="627">
  <tableColumns count="9">
    <tableColumn id="1" xr3:uid="{5781973A-B969-4221-8FDE-C0801F5C6835}" name="Column1" headerRowDxfId="626" dataDxfId="625"/>
    <tableColumn id="2" xr3:uid="{E90DF69C-1CFE-4E98-834C-50167D62F8B1}" name="Column2" headerRowDxfId="624" dataDxfId="623"/>
    <tableColumn id="3" xr3:uid="{325DE3E8-2D6F-4F3F-BB1C-EA6A656DC7D0}" name="Column3" headerRowDxfId="622" dataDxfId="621"/>
    <tableColumn id="4" xr3:uid="{7753BB23-D45C-4DDB-93BA-8EE101634725}" name="Column4" headerRowDxfId="620" dataDxfId="619"/>
    <tableColumn id="5" xr3:uid="{352639B4-7040-471C-BF9E-3D83DE79BA25}" name="Column5" headerRowDxfId="618" dataDxfId="617"/>
    <tableColumn id="6" xr3:uid="{F61D6309-9E43-46B2-8D86-876B393588E0}" name="Column6" headerRowDxfId="616" dataDxfId="615"/>
    <tableColumn id="7" xr3:uid="{7579307A-564F-4F75-9F33-FA1E18294947}" name="Column7" headerRowDxfId="614" dataDxfId="613"/>
    <tableColumn id="8" xr3:uid="{A2A0BDA1-F42A-435D-B79B-18126DA9C73B}" name="Column8" headerRowDxfId="612" dataDxfId="611"/>
    <tableColumn id="9" xr3:uid="{FA1869B4-C54C-4113-ACD9-C7E19C4827B0}" name="Column9" dataDxfId="610"/>
  </tableColumns>
  <tableStyleInfo name="TableStyleMedium2" showFirstColumn="0" showLastColumn="0" showRowStripes="0" showColumnStripes="0"/>
</table>
</file>

<file path=xl/tables/table16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1" xr:uid="{28223AA8-A95D-45DA-A868-EB774D1B1BE5}" name="Table359362368432" displayName="Table359362368432" ref="A69:I71" headerRowCount="0" totalsRowShown="0" headerRowDxfId="609" dataDxfId="608">
  <tableColumns count="9">
    <tableColumn id="1" xr3:uid="{7E1A7E13-FA2A-43FC-980A-266F309EED21}" name="Column1" headerRowDxfId="607" dataDxfId="606"/>
    <tableColumn id="2" xr3:uid="{81BD0B24-5D64-4B45-B3F9-3A2F79AF0629}" name="Column2" headerRowDxfId="605" dataDxfId="604"/>
    <tableColumn id="3" xr3:uid="{A7183BE5-C562-4E1F-9979-7D109048781A}" name="Column3" headerRowDxfId="603" dataDxfId="602"/>
    <tableColumn id="4" xr3:uid="{C9A65ABB-8807-46F8-8415-AE5A29CCF81B}" name="Column4" headerRowDxfId="601" dataDxfId="600"/>
    <tableColumn id="5" xr3:uid="{CDC12DD1-D540-44BD-8577-FF03DB989D77}" name="Column5" headerRowDxfId="599" dataDxfId="598"/>
    <tableColumn id="6" xr3:uid="{A3BF4111-4C67-4F3F-88DB-88E37B2E87E5}" name="Column6" headerRowDxfId="597" dataDxfId="596"/>
    <tableColumn id="7" xr3:uid="{DD1A9663-EF11-4083-914C-C44ED4237D29}" name="Column7" headerRowDxfId="595" dataDxfId="594"/>
    <tableColumn id="8" xr3:uid="{EE82BFEA-5C32-40BA-9B27-AA060E72F60C}" name="Column8" headerRowDxfId="593" dataDxfId="592"/>
    <tableColumn id="9" xr3:uid="{6CB3A927-F20F-4F54-BCB5-3EC403A2BC89}" name="Column9" dataDxfId="591"/>
  </tableColumns>
  <tableStyleInfo name="TableStyleMedium2" showFirstColumn="0" showLastColumn="0" showRowStripes="0"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5" xr:uid="{E260361C-30D6-4B68-B305-928804093B48}" name="Table374144326" displayName="Table374144326" ref="A61:L63" headerRowCount="0" totalsRowShown="0" headerRowDxfId="3185" dataDxfId="3184">
  <tableColumns count="12">
    <tableColumn id="1" xr3:uid="{274E8BF9-B563-4D76-93EE-BF05F3ED26A0}" name="Column1" headerRowDxfId="3183" dataDxfId="3182"/>
    <tableColumn id="2" xr3:uid="{9D1BF9A0-4312-4BBC-988D-60274EEF169C}" name="Column2" headerRowDxfId="3181" dataDxfId="3180"/>
    <tableColumn id="3" xr3:uid="{E3A14184-53EB-4040-9CCE-0BB9D7E72D21}" name="Column3" headerRowDxfId="3179" dataDxfId="3178"/>
    <tableColumn id="4" xr3:uid="{7C209D9B-9AD6-49BE-9580-DB7A1D5B0ECE}" name="Column4" headerRowDxfId="3177" dataDxfId="3176"/>
    <tableColumn id="5" xr3:uid="{5771D2F3-C5A5-4ABD-A3DF-017F4EB18B6F}" name="Column5" headerRowDxfId="3175" dataDxfId="3174"/>
    <tableColumn id="6" xr3:uid="{A637A1D6-FFF0-48CE-AE18-5E74F8A3DE0C}" name="Column6" headerRowDxfId="3173" dataDxfId="3172"/>
    <tableColumn id="7" xr3:uid="{BF88201E-6E0A-4265-B310-B8DDDA86AEC9}" name="Column7" dataDxfId="3171"/>
    <tableColumn id="8" xr3:uid="{4CE91C0C-4E58-4A25-B5BB-C03DC12D013E}" name="Column8" dataDxfId="3170"/>
    <tableColumn id="9" xr3:uid="{AF82F524-009B-43A2-BEBD-EC906C3CABA0}" name="Column9" dataDxfId="3169"/>
    <tableColumn id="10" xr3:uid="{22C217E1-E825-4077-B41C-F36C34CF25D3}" name="Column10" dataDxfId="3168"/>
    <tableColumn id="11" xr3:uid="{7F5498FE-D2F3-4AC6-9721-B1610BBD38B6}" name="Column11" dataDxfId="3167"/>
    <tableColumn id="12" xr3:uid="{29F1B2D7-35A6-4B22-B588-5F4280A3DE87}" name="Column12" dataDxfId="3166"/>
  </tableColumns>
  <tableStyleInfo name="TableStyleMedium2" showFirstColumn="0" showLastColumn="0" showRowStripes="0" showColumnStripes="0"/>
</table>
</file>

<file path=xl/tables/table17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2" xr:uid="{BF2C4FBC-D565-47FF-8BE4-CC71F7E41554}" name="Table359362369433" displayName="Table359362369433" ref="A73:I75" headerRowCount="0" totalsRowShown="0" headerRowDxfId="590" dataDxfId="589">
  <tableColumns count="9">
    <tableColumn id="1" xr3:uid="{F28359D7-3C1A-45CE-9AC0-94001F797A2D}" name="Column1" headerRowDxfId="588" dataDxfId="587"/>
    <tableColumn id="2" xr3:uid="{9A9A29E5-CC3E-4AF1-8D62-27A78B3A2277}" name="Column2" headerRowDxfId="586" dataDxfId="585"/>
    <tableColumn id="3" xr3:uid="{CC3C726F-0017-4267-BD9D-8C3609371C1C}" name="Column3" headerRowDxfId="584" dataDxfId="583"/>
    <tableColumn id="4" xr3:uid="{351E3CD5-7A56-4CC5-8769-C42AEC4401D1}" name="Column4" headerRowDxfId="582" dataDxfId="581"/>
    <tableColumn id="5" xr3:uid="{7CB22C3F-5909-4778-A520-DE59451BDB61}" name="Column5" headerRowDxfId="580" dataDxfId="579"/>
    <tableColumn id="6" xr3:uid="{B06E613B-4055-4208-9D21-C952ABBF3704}" name="Column6" headerRowDxfId="578" dataDxfId="577"/>
    <tableColumn id="7" xr3:uid="{60D9E778-7FD6-4C5C-8059-80F1399967F9}" name="Column7" headerRowDxfId="576" dataDxfId="575"/>
    <tableColumn id="8" xr3:uid="{3EAB3534-AB27-4789-A6B3-A319EB7ED5B0}" name="Column8" headerRowDxfId="574" dataDxfId="573"/>
    <tableColumn id="9" xr3:uid="{EF92AB87-1A6F-4A2B-8CBE-9F2907F53A97}" name="Column9" dataDxfId="572"/>
  </tableColumns>
  <tableStyleInfo name="TableStyleMedium2" showFirstColumn="0" showLastColumn="0" showRowStripes="0" showColumnStripes="0"/>
</table>
</file>

<file path=xl/tables/table17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33" xr:uid="{405437B4-D0E0-44A4-A5C8-603E2114D6F7}" name="Table359362370434" displayName="Table359362370434" ref="A77:I79" headerRowCount="0" totalsRowShown="0" headerRowDxfId="571" dataDxfId="570">
  <tableColumns count="9">
    <tableColumn id="1" xr3:uid="{AB9EBC1C-C6E8-4E7F-BF1C-7FC49E1D7B1C}" name="Column1" headerRowDxfId="569" dataDxfId="568"/>
    <tableColumn id="2" xr3:uid="{5DAB2AE6-D77B-4D61-962D-202EB6BE1345}" name="Column2" headerRowDxfId="567" dataDxfId="566"/>
    <tableColumn id="3" xr3:uid="{DD3305DB-08E4-4CD8-9C5B-554EBEFDBBC3}" name="Column3" headerRowDxfId="565" dataDxfId="564"/>
    <tableColumn id="4" xr3:uid="{66F0A6F2-D6D1-4FCD-89BD-8B13000D8926}" name="Column4" headerRowDxfId="563" dataDxfId="562"/>
    <tableColumn id="5" xr3:uid="{F97D2006-67A2-4EF5-94C5-EC6C745A70E0}" name="Column5" headerRowDxfId="561" dataDxfId="560"/>
    <tableColumn id="6" xr3:uid="{81A06188-A3EE-4394-8A34-0CB44DD01444}" name="Column6" headerRowDxfId="559" dataDxfId="558"/>
    <tableColumn id="7" xr3:uid="{3A18ED97-A417-4EA7-8D32-0F9BC9234271}" name="Column7" headerRowDxfId="557" dataDxfId="556"/>
    <tableColumn id="8" xr3:uid="{BBD2404C-750B-4070-9CEE-0BFF67AC9A45}" name="Column8" headerRowDxfId="555" dataDxfId="554"/>
    <tableColumn id="9" xr3:uid="{E13BDC6A-420D-431F-8785-E25C933D1E09}" name="Column9" dataDxfId="553"/>
  </tableColumns>
  <tableStyleInfo name="TableStyleMedium2" showFirstColumn="0" showLastColumn="0" showRowStripes="0" showColumnStripes="0"/>
</table>
</file>

<file path=xl/tables/table17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5" xr:uid="{65A96663-645F-4174-8695-8E19AF6FE2F1}" name="Table205" displayName="Table205" ref="G1:G2" totalsRowShown="0" headerRowDxfId="552" dataDxfId="551">
  <tableColumns count="1">
    <tableColumn id="1" xr3:uid="{E76BA3A9-4E1B-4BE0-B74B-9CDD71D8D103}" name="Robe of Useful Items - Enter Number (1 to 16) of Patches Below" dataDxfId="550"/>
  </tableColumns>
  <tableStyleInfo name="TableStyleMedium2" showFirstColumn="0" showLastColumn="0" showRowStripes="1" showColumnStripes="0"/>
</table>
</file>

<file path=xl/tables/table17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6" xr:uid="{912B6532-5A6C-4689-AC8D-3F74BC4ADA67}" name="Table206" displayName="Table206" ref="F4:H32" totalsRowShown="0" headerRowDxfId="549" dataDxfId="548">
  <tableColumns count="3">
    <tableColumn id="1" xr3:uid="{3744CDDA-262F-4E89-8AF8-30FE53F6EF27}" name=" " dataDxfId="547"/>
    <tableColumn id="2" xr3:uid="{DC55C238-2234-4912-8B43-DFBDF904F036}" name="Patches" dataDxfId="546"/>
    <tableColumn id="4" xr3:uid="{C8B4CD9C-EEDA-4CA1-930E-86F70A8C119D}" name="Spell" dataDxfId="545"/>
  </tableColumns>
  <tableStyleInfo name="TableStyleMedium2" showFirstColumn="0" showLastColumn="0" showRowStripes="1" showColumnStripes="0"/>
</table>
</file>

<file path=xl/tables/table17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9" xr:uid="{08D4E9D7-671A-4B9B-BF8A-4935C1086D32}" name="Table209" displayName="Table209" ref="B1:C5" totalsRowShown="0" headerRowDxfId="544" dataDxfId="543">
  <tableColumns count="2">
    <tableColumn id="1" xr3:uid="{2E2732F8-E5F2-4730-BF43-9AA60CDEB51B}" name="Helm of Brilliance" dataDxfId="542"/>
    <tableColumn id="2" xr3:uid="{96E71145-A94D-44FA-ADDF-A366D74F13D4}" name="Quantity" dataDxfId="541"/>
  </tableColumns>
  <tableStyleInfo name="TableStyleMedium2" showFirstColumn="0" showLastColumn="0" showRowStripes="1" showColumnStripes="0"/>
</table>
</file>

<file path=xl/tables/table17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0" xr:uid="{E304A646-5282-45F6-B354-49BACB5193C7}" name="Table220" displayName="Table220" ref="A2:G5" totalsRowShown="0" headerRowDxfId="540" dataDxfId="539">
  <tableColumns count="7">
    <tableColumn id="1" xr3:uid="{2DEE78C6-B83E-40D2-B2A9-041740544B1E}" name="Ability Score" dataDxfId="538"/>
    <tableColumn id="2" xr3:uid="{4FA348D7-FFBA-48BB-AFB6-C74FCFAA9F57}" name="Score" dataDxfId="537">
      <calculatedColumnFormula>SUM(D3:G3)-SMALL(D3:G3,1)</calculatedColumnFormula>
    </tableColumn>
    <tableColumn id="3" xr3:uid="{1E8FEB33-FDAF-489B-9734-58CFDAE94C38}" name=" " dataDxfId="536"/>
    <tableColumn id="4" xr3:uid="{DE7EAF40-3FC7-4B1F-B933-CCAE61068671}" name="Roll 1" dataDxfId="535">
      <calculatedColumnFormula>RANDBETWEEN(1,6)</calculatedColumnFormula>
    </tableColumn>
    <tableColumn id="5" xr3:uid="{27432FD8-0C83-4DA1-8B14-376917E8AF45}" name="Roll 2" dataDxfId="534">
      <calculatedColumnFormula>RANDBETWEEN(1,6)</calculatedColumnFormula>
    </tableColumn>
    <tableColumn id="6" xr3:uid="{05694E6C-B9D3-4A6F-A24E-BF51E2A91F9E}" name="Roll 3" dataDxfId="533">
      <calculatedColumnFormula>RANDBETWEEN(1,6)</calculatedColumnFormula>
    </tableColumn>
    <tableColumn id="7" xr3:uid="{37134786-BF2D-42A3-B266-B595AEB9D823}" name="Roll 4" dataDxfId="532">
      <calculatedColumnFormula>RANDBETWEEN(1,6)</calculatedColumnFormula>
    </tableColumn>
  </tableColumns>
  <tableStyleInfo name="TableStyleMedium2" showFirstColumn="0" showLastColumn="0" showRowStripes="1" showColumnStripes="0"/>
</table>
</file>

<file path=xl/tables/table17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2" xr:uid="{2A6828B8-4107-48F5-9705-5427DAD50156}" name="Table222" displayName="Table222" ref="A7:A8" totalsRowShown="0" headerRowDxfId="531" dataDxfId="530">
  <tableColumns count="1">
    <tableColumn id="1" xr3:uid="{0F4A23B7-106D-442F-841B-34C8635F3479}" name="Communication" dataDxfId="529">
      <calculatedColumnFormula>VLOOKUP(RANDBETWEEN(1,10),Table221[#All],2)</calculatedColumnFormula>
    </tableColumn>
  </tableColumns>
  <tableStyleInfo name="TableStyleMedium2" showFirstColumn="0" showLastColumn="0" showRowStripes="1" showColumnStripes="0"/>
</table>
</file>

<file path=xl/tables/table17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4" xr:uid="{21AF21BC-7AD3-4B65-AAA9-275EE5AF615B}" name="Table224" displayName="Table224" ref="I7:I8" totalsRowShown="0" headerRowDxfId="528" dataDxfId="527">
  <tableColumns count="1">
    <tableColumn id="1" xr3:uid="{5F2F8EB9-8C58-4E69-84A2-81B74BAAAE83}" name="Senses" dataDxfId="526">
      <calculatedColumnFormula>VLOOKUP(RANDBETWEEN(1,4),Table223[],2)</calculatedColumnFormula>
    </tableColumn>
  </tableColumns>
  <tableStyleInfo name="TableStyleMedium2" showFirstColumn="0" showLastColumn="0" showRowStripes="1" showColumnStripes="0"/>
</table>
</file>

<file path=xl/tables/table17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6" xr:uid="{ED6C1CC0-5316-4374-BEFA-4334D8430B9C}" name="Table226" displayName="Table226" ref="I2:I3" totalsRowShown="0" headerRowDxfId="525" dataDxfId="524">
  <tableColumns count="1">
    <tableColumn id="1" xr3:uid="{D61DFC7C-457E-430E-BBA7-9561B36507E9}" name="Alignment" dataDxfId="523">
      <calculatedColumnFormula>VLOOKUP(RANDBETWEEN(1,100),Table225[],2)</calculatedColumnFormula>
    </tableColumn>
  </tableColumns>
  <tableStyleInfo name="TableStyleMedium2" showFirstColumn="0" showLastColumn="0" showRowStripes="1" showColumnStripes="0"/>
</table>
</file>

<file path=xl/tables/table17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8" xr:uid="{EF6D926B-8C45-4B68-AD32-A6FD45EB3375}" name="Table228" displayName="Table228" ref="K7:K8" totalsRowShown="0" headerRowDxfId="522" dataDxfId="521">
  <tableColumns count="1">
    <tableColumn id="1" xr3:uid="{6AF58477-C1A9-4F36-B3DC-13C941E707D8}" name="Purpose" dataDxfId="520">
      <calculatedColumnFormula>VLOOKUP(RANDBETWEEN(1,10),Table227[],2)</calculatedColumnFormula>
    </tableColumn>
  </tableColumns>
  <tableStyleInfo name="TableStyleMedium2" showFirstColumn="0" showLastColumn="0" showRowStripes="1"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6" xr:uid="{B25836FD-BC87-44D0-B83C-198CE5C1DBEC}" name="Table374145327" displayName="Table374145327" ref="A65:L67" headerRowCount="0" totalsRowShown="0" headerRowDxfId="3165" dataDxfId="3164">
  <tableColumns count="12">
    <tableColumn id="1" xr3:uid="{CB824F99-8A7F-4665-87E6-4E3561B4D474}" name="Column1" headerRowDxfId="3163" dataDxfId="3162"/>
    <tableColumn id="2" xr3:uid="{4D7A1B16-5B4E-4F0D-81EA-14C8F96E7720}" name="Column2" headerRowDxfId="3161" dataDxfId="3160"/>
    <tableColumn id="3" xr3:uid="{7459FACA-E839-4244-8753-FD036E16C783}" name="Column3" headerRowDxfId="3159" dataDxfId="3158"/>
    <tableColumn id="4" xr3:uid="{B3C859F4-6C06-4E9C-B550-AFE50679B61B}" name="Column4" headerRowDxfId="3157" dataDxfId="3156"/>
    <tableColumn id="5" xr3:uid="{CE6610B5-5ED0-4325-83B9-952215CE9541}" name="Column5" headerRowDxfId="3155" dataDxfId="3154"/>
    <tableColumn id="6" xr3:uid="{4BD249F1-3DC4-4AC4-B14A-25BAD4AE3933}" name="Column6" headerRowDxfId="3153" dataDxfId="3152"/>
    <tableColumn id="7" xr3:uid="{AD35C387-B650-495B-BC99-2B906AF09C9C}" name="Column7" dataDxfId="3151"/>
    <tableColumn id="8" xr3:uid="{BC06C6D4-A869-4A6F-8F55-D694E77084B6}" name="Column8" dataDxfId="3150"/>
    <tableColumn id="9" xr3:uid="{D752E02E-75D5-4A8A-97A4-91617E3359D7}" name="Column9" dataDxfId="3149"/>
    <tableColumn id="10" xr3:uid="{2E0D5C03-5B30-4E88-A793-4120A551791C}" name="Column10" dataDxfId="3148"/>
    <tableColumn id="11" xr3:uid="{36157822-192D-4E97-958E-B4BD70C9BCD3}" name="Column11" dataDxfId="3147"/>
    <tableColumn id="12" xr3:uid="{50D6A3E5-3D51-4F80-B655-C16DA1D7C8D3}" name="Column12" dataDxfId="3146"/>
  </tableColumns>
  <tableStyleInfo name="TableStyleMedium2" showFirstColumn="0" showLastColumn="0" showRowStripes="0" showColumnStripes="0"/>
</table>
</file>

<file path=xl/tables/table18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8C4B4DD-C5AD-4D13-8C9E-6B659588F3FF}" name="Table1" displayName="Table1" ref="D1:E21" headerRowCount="0" totalsRowShown="0" headerRowDxfId="519" dataDxfId="518">
  <tableColumns count="2">
    <tableColumn id="1" xr3:uid="{36C7A28B-D6C4-489A-A700-B83C5866A1CE}" name="Column1" dataDxfId="517"/>
    <tableColumn id="2" xr3:uid="{C9AC590F-A823-4752-887B-51F35D755498}" name="Column2" dataDxfId="516"/>
  </tableColumns>
  <tableStyleInfo name="TableStyleMedium2" showFirstColumn="0" showLastColumn="0" showRowStripes="1" showColumnStripes="0"/>
</table>
</file>

<file path=xl/tables/table18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4F828E82-1562-4F02-91AA-D6A6BD152C53}" name="Table3" displayName="Table3" ref="A1:B21" headerRowCount="0" totalsRowShown="0" headerRowDxfId="515" dataDxfId="514">
  <tableColumns count="2">
    <tableColumn id="1" xr3:uid="{888554CE-8803-4299-ACCD-9C5AF10E37B0}" name="Column1" dataDxfId="513"/>
    <tableColumn id="2" xr3:uid="{AA6A4482-133B-48B7-962C-07458C475226}" name="Column2" dataDxfId="512"/>
  </tableColumns>
  <tableStyleInfo name="TableStyleMedium2" showFirstColumn="0" showLastColumn="0" showRowStripes="1" showColumnStripes="0"/>
</table>
</file>

<file path=xl/tables/table18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EABF005F-3FA6-4FAA-A147-053A3B91794D}" name="Table31" displayName="Table31" ref="G1:H101" headerRowCount="0" totalsRowShown="0">
  <tableColumns count="2">
    <tableColumn id="1" xr3:uid="{9A5CB087-D7FF-4386-B5E5-3A2B006F6484}" name=" "/>
    <tableColumn id="2" xr3:uid="{074D2536-9AA9-4573-AC63-380214453120}" name="Type"/>
  </tableColumns>
  <tableStyleInfo name="TableStyleMedium2" showFirstColumn="0" showLastColumn="0" showRowStripes="1" showColumnStripes="0"/>
</table>
</file>

<file path=xl/tables/table18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D6682AED-02EE-4045-A632-934D8EE2109B}" name="Table29" displayName="Table29" ref="J1:K7" headerRowCount="0" totalsRowShown="0" dataDxfId="511">
  <tableColumns count="2">
    <tableColumn id="1" xr3:uid="{19D87681-FC4A-440B-923B-04133DDFCDF3}" name="Column1" headerRowDxfId="510" dataDxfId="509"/>
    <tableColumn id="2" xr3:uid="{2447F610-C148-4826-A185-454E20243FA2}" name="Column2" headerRowDxfId="508" dataDxfId="507"/>
  </tableColumns>
  <tableStyleInfo name="TableStyleMedium2" showFirstColumn="0" showLastColumn="0" showRowStripes="1" showColumnStripes="0"/>
</table>
</file>

<file path=xl/tables/table18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C9B8B497-D546-4648-9F41-DBCB6CA1C5DC}" name="Table15" displayName="Table15" ref="M1:N9" headerRowCount="0" totalsRowShown="0" headerRowDxfId="506" dataDxfId="505">
  <tableColumns count="2">
    <tableColumn id="1" xr3:uid="{1B16AE78-5113-4343-BD15-0EF7A6BB385B}" name="Column1" dataDxfId="504"/>
    <tableColumn id="2" xr3:uid="{F1DD4BFB-1C07-4C5A-949B-D18E2B9848CC}" name="Column2" dataDxfId="503"/>
  </tableColumns>
  <tableStyleInfo name="TableStyleMedium2" showFirstColumn="0" showLastColumn="0" showRowStripes="1" showColumnStripes="0"/>
</table>
</file>

<file path=xl/tables/table18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8702166E-BB19-4AF2-8713-47349896EAE6}" name="Table14" displayName="Table14" ref="P1:Q13" headerRowCount="0" totalsRowShown="0" headerRowDxfId="502" dataDxfId="501">
  <tableColumns count="2">
    <tableColumn id="1" xr3:uid="{9DFFCD53-85C3-4CA1-8411-1B9CBC1EA582}" name="Column1" dataDxfId="500"/>
    <tableColumn id="2" xr3:uid="{518B3A2D-3EE7-4EBA-AEFE-6C219F5A0D83}" name="Column2" dataDxfId="499"/>
  </tableColumns>
  <tableStyleInfo name="TableStyleMedium2" showFirstColumn="0" showLastColumn="0" showRowStripes="1" showColumnStripes="0"/>
</table>
</file>

<file path=xl/tables/table18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E0F347C5-B56B-4D77-A799-1DE1A3506450}" name="Table36" displayName="Table36" ref="S1:T11" headerRowCount="0" totalsRowShown="0" headerRowDxfId="498" dataDxfId="497">
  <tableColumns count="2">
    <tableColumn id="1" xr3:uid="{0F7BC056-A1E6-4013-B3EF-D15C6A040C70}" name="Column1" headerRowDxfId="496" dataDxfId="495"/>
    <tableColumn id="2" xr3:uid="{850EC779-AC85-4AEC-A4A9-38F5CAD40819}" name="Column2" headerRowDxfId="494" dataDxfId="493"/>
  </tableColumns>
  <tableStyleInfo name="TableStyleMedium2" showFirstColumn="0" showLastColumn="0" showRowStripes="1" showColumnStripes="0"/>
</table>
</file>

<file path=xl/tables/table18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DC070BD9-840E-4DF0-9562-871CE4360E2C}" name="Table13" displayName="Table13" ref="V1:W21" headerRowCount="0" totalsRowShown="0" headerRowDxfId="492" dataDxfId="491">
  <tableColumns count="2">
    <tableColumn id="1" xr3:uid="{EF62E9E6-B6C4-45E6-A962-F584511A6491}" name="Column1" dataDxfId="490"/>
    <tableColumn id="2" xr3:uid="{8D08A540-4264-485E-86DF-F2A8C333CD2B}" name="Column2" dataDxfId="489"/>
  </tableColumns>
  <tableStyleInfo name="TableStyleMedium2" showFirstColumn="0" showLastColumn="0" showRowStripes="1" showColumnStripes="0"/>
</table>
</file>

<file path=xl/tables/table18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C7AEC4A2-355C-40AF-9BBF-79E60CF8C8D1}" name="Table12" displayName="Table12" ref="Y1:Z9" headerRowCount="0" totalsRowShown="0" headerRowDxfId="488" dataDxfId="487">
  <tableColumns count="2">
    <tableColumn id="1" xr3:uid="{B3BE44A3-6FF9-4637-8E16-53389AC0736B}" name="Column1" dataDxfId="486"/>
    <tableColumn id="2" xr3:uid="{42D9CE55-8CBE-4979-AAA4-BF0E725B8183}" name="Column2" dataDxfId="485"/>
  </tableColumns>
  <tableStyleInfo name="TableStyleMedium2" showFirstColumn="0" showLastColumn="0" showRowStripes="1" showColumnStripes="0"/>
</table>
</file>

<file path=xl/tables/table18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2" xr:uid="{3A5E7114-FDAB-420F-85C6-3E38AC0EF8FC}" name="Table412" displayName="Table412" ref="AB1:AC201" headerRowCount="0" totalsRowShown="0" dataDxfId="484">
  <tableColumns count="2">
    <tableColumn id="1" xr3:uid="{6456D2DB-359C-4D30-BCFC-7F7814297FE6}" name="Column1" dataDxfId="483"/>
    <tableColumn id="2" xr3:uid="{5361F286-A53F-4A24-A300-13EE7BCF7992}" name="Column2" dataDxfId="482"/>
  </tableColumns>
  <tableStyleInfo name="TableStyleMedium2" showFirstColumn="0" showLastColumn="0" showRowStripes="1"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7" xr:uid="{724B5E35-53A6-4BAD-A03D-E57EED207669}" name="Table374146328" displayName="Table374146328" ref="A69:L71" headerRowCount="0" totalsRowShown="0" headerRowDxfId="3145" dataDxfId="3144">
  <tableColumns count="12">
    <tableColumn id="1" xr3:uid="{353A4B0C-9545-4234-958A-CF9C1A67BB70}" name="Column1" headerRowDxfId="3143" dataDxfId="3142"/>
    <tableColumn id="2" xr3:uid="{BAF95CD6-14C4-46DE-8B0C-9760BBE04D9E}" name="Column2" headerRowDxfId="3141" dataDxfId="3140"/>
    <tableColumn id="3" xr3:uid="{DC726BB4-CB7F-4CB0-946F-FF9F756C9051}" name="Column3" headerRowDxfId="3139" dataDxfId="3138"/>
    <tableColumn id="4" xr3:uid="{32C05260-9927-45BB-8370-AC272D9D29F6}" name="Column4" headerRowDxfId="3137" dataDxfId="3136"/>
    <tableColumn id="5" xr3:uid="{68F47549-F374-4AA6-9727-38BCCF2F9002}" name="Column5" headerRowDxfId="3135" dataDxfId="3134"/>
    <tableColumn id="6" xr3:uid="{7637B0CD-29DD-49DF-9F20-4606EBC63FCF}" name="Column6" headerRowDxfId="3133" dataDxfId="3132"/>
    <tableColumn id="7" xr3:uid="{712CDD81-5DE1-46B0-B017-87FFD1B5C0B8}" name="Column7" dataDxfId="3131"/>
    <tableColumn id="8" xr3:uid="{E97ACC5D-440C-4892-BD5D-880EFEDE4085}" name="Column8" dataDxfId="3130"/>
    <tableColumn id="9" xr3:uid="{3F6A0774-EA29-4740-B2F8-0EA69F98B8CC}" name="Column9" dataDxfId="3129"/>
    <tableColumn id="10" xr3:uid="{B89E92E9-9716-428A-99A8-A75BF38A63F1}" name="Column10" dataDxfId="3128"/>
    <tableColumn id="11" xr3:uid="{2C894884-2708-44DF-9AC6-5410E47AB58E}" name="Column11" dataDxfId="3127"/>
    <tableColumn id="12" xr3:uid="{6A2B4812-AA23-473C-A0D3-D5070F5C2709}" name="Column12" dataDxfId="3126"/>
  </tableColumns>
  <tableStyleInfo name="TableStyleMedium2" showFirstColumn="0" showLastColumn="0" showRowStripes="0" showColumnStripes="0"/>
</table>
</file>

<file path=xl/tables/table19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3" xr:uid="{C5F58A1E-1E37-4DC5-9B7C-361126437B88}" name="Table413" displayName="Table413" ref="AE1:AF25" headerRowCount="0" totalsRowShown="0" headerRowDxfId="481" dataDxfId="480">
  <tableColumns count="2">
    <tableColumn id="1" xr3:uid="{0EDFAFCD-058A-472E-A5DC-720A425715AB}" name="Column1" dataDxfId="479"/>
    <tableColumn id="2" xr3:uid="{AAFDC6B2-61CE-4428-BC75-FFF4A815030D}" name="Column2" dataDxfId="478"/>
  </tableColumns>
  <tableStyleInfo name="TableStyleMedium2" showFirstColumn="0" showLastColumn="0" showRowStripes="1" showColumnStripes="0"/>
</table>
</file>

<file path=xl/tables/table19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5" xr:uid="{F313F691-4ECA-4D3B-82DA-8AC077D49568}" name="Table335" displayName="Table335" ref="A2:B102" headerRowCount="0" totalsRowShown="0" headerRowDxfId="477" dataDxfId="476">
  <tableColumns count="2">
    <tableColumn id="1" xr3:uid="{69C37E3D-F190-4DF4-A48B-818455B8F2A1}" name="Column1" dataDxfId="475"/>
    <tableColumn id="2" xr3:uid="{18023753-EB9F-4340-97C4-72FE3FC94B1C}" name="Column2" dataDxfId="474"/>
  </tableColumns>
  <tableStyleInfo name="TableStyleMedium2" showFirstColumn="0" showLastColumn="0" showRowStripes="1" showColumnStripes="0"/>
</table>
</file>

<file path=xl/tables/table19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6" xr:uid="{F10F3F2E-325B-4AD0-9B53-063A18825A28}" name="Table337" displayName="Table337" ref="D19:E26" headerRowCount="0" totalsRowShown="0" headerRowDxfId="473" dataDxfId="472">
  <tableColumns count="2">
    <tableColumn id="1" xr3:uid="{052612C7-4454-41C0-A54F-C65C456A60C6}" name="Column1" dataDxfId="471"/>
    <tableColumn id="2" xr3:uid="{16E6F9D2-EE16-4826-907F-AF75C4FF46E5}" name="Column2" dataDxfId="470"/>
  </tableColumns>
  <tableStyleInfo name="TableStyleMedium2" showFirstColumn="0" showLastColumn="0" showRowStripes="1" showColumnStripes="0"/>
</table>
</file>

<file path=xl/tables/table19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8" xr:uid="{7A0CE5F9-5B3A-40CA-9411-E75038A37EF2}" name="Table339" displayName="Table339" ref="G2:H11" headerRowCount="0" totalsRowShown="0" headerRowDxfId="469" dataDxfId="468">
  <tableColumns count="2">
    <tableColumn id="1" xr3:uid="{43D6080D-3EB8-47D8-8DFA-7F7028905F8F}" name="Column1" dataDxfId="467"/>
    <tableColumn id="2" xr3:uid="{456CC58C-6AB9-408E-865E-1630DD1FD164}" name="Column2" dataDxfId="466"/>
  </tableColumns>
  <tableStyleInfo name="TableStyleMedium2" showFirstColumn="0" showLastColumn="0" showRowStripes="1" showColumnStripes="0"/>
</table>
</file>

<file path=xl/tables/table19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9" xr:uid="{84FBB1A4-4181-45F4-869B-7E7A89FF9D49}" name="Table340" displayName="Table340" ref="G13:H18" headerRowCount="0" totalsRowShown="0" headerRowDxfId="465" dataDxfId="464">
  <tableColumns count="2">
    <tableColumn id="1" xr3:uid="{A2DA1FD4-0485-48CF-8A41-E59E29DF2494}" name="Column1" dataDxfId="463"/>
    <tableColumn id="2" xr3:uid="{24E2F6A8-1E0D-42CC-9B77-7C74F17364AD}" name="Column2" dataDxfId="462"/>
  </tableColumns>
  <tableStyleInfo name="TableStyleMedium2" showFirstColumn="0" showLastColumn="0" showRowStripes="1" showColumnStripes="0"/>
</table>
</file>

<file path=xl/tables/table19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0" xr:uid="{44F46967-F041-49C1-8B5C-E36A3773CF86}" name="Table341" displayName="Table341" ref="J2:K26" headerRowCount="0" totalsRowShown="0" headerRowDxfId="461" dataDxfId="460">
  <tableColumns count="2">
    <tableColumn id="1" xr3:uid="{3D42106F-D2AE-4DE2-9A17-8DCFA15AD6B2}" name="Column1" dataDxfId="459"/>
    <tableColumn id="2" xr3:uid="{8F242838-425B-4A0F-8B7A-65FC5A3C742B}" name="Column2" dataDxfId="458"/>
  </tableColumns>
  <tableStyleInfo name="TableStyleMedium2" showFirstColumn="0" showLastColumn="0" showRowStripes="1" showColumnStripes="0"/>
</table>
</file>

<file path=xl/tables/table19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1" xr:uid="{E8E0983E-C55A-402A-B209-82BF6EF9B33B}" name="Table342" displayName="Table342" ref="J28:K128" headerRowCount="0" totalsRowShown="0" headerRowDxfId="457" dataDxfId="456">
  <tableColumns count="2">
    <tableColumn id="1" xr3:uid="{CD9D61F8-E722-4FE9-97D0-5B6D1C570A9B}" name="Column1" dataDxfId="455"/>
    <tableColumn id="2" xr3:uid="{E84CD6D5-B57A-4017-916F-386674DCCB64}" name="Column2" dataDxfId="454"/>
  </tableColumns>
  <tableStyleInfo name="TableStyleMedium2" showFirstColumn="0" showLastColumn="0" showRowStripes="1" showColumnStripes="0"/>
</table>
</file>

<file path=xl/tables/table19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2" xr:uid="{7AC71A9E-209C-4E81-9707-E69D70524698}" name="Table343" displayName="Table343" ref="D2:E8" headerRowCount="0" totalsRowShown="0" headerRowDxfId="453" dataDxfId="452">
  <tableColumns count="2">
    <tableColumn id="1" xr3:uid="{959F0B06-4182-4A95-9703-E4874FFF8139}" name="Column1" dataDxfId="451"/>
    <tableColumn id="2" xr3:uid="{F1FC84EA-DDCA-4E4A-BC6E-5FF1F73A2C7A}" name="Column2" dataDxfId="450"/>
  </tableColumns>
  <tableStyleInfo name="TableStyleMedium2" showFirstColumn="0" showLastColumn="0" showRowStripes="1" showColumnStripes="0"/>
</table>
</file>

<file path=xl/tables/table19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3" xr:uid="{467BAE92-E278-4AFB-BBF7-164DAC9EB1A0}" name="Table344" displayName="Table344" ref="M2:N7" headerRowCount="0" totalsRowShown="0" headerRowDxfId="449" dataDxfId="448">
  <tableColumns count="2">
    <tableColumn id="1" xr3:uid="{18159548-A91F-4E6A-AA35-7583ADA31801}" name="Column1" dataDxfId="447"/>
    <tableColumn id="2" xr3:uid="{870DB64D-37CD-48F0-A426-871BDEEB8E00}" name="Column2" dataDxfId="446"/>
  </tableColumns>
  <tableStyleInfo name="TableStyleMedium2" showFirstColumn="0" showLastColumn="0" showRowStripes="1" showColumnStripes="0"/>
</table>
</file>

<file path=xl/tables/table19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4" xr:uid="{7A686E21-F9CA-4AA9-9296-AB29B2A00D51}" name="Table345" displayName="Table345" ref="M9:N15" headerRowCount="0" totalsRowShown="0" dataDxfId="445">
  <tableColumns count="2">
    <tableColumn id="1" xr3:uid="{3DE6C72F-EC84-486E-B869-F14A88838DD0}" name="Column1" headerRowDxfId="444" dataDxfId="443"/>
    <tableColumn id="2" xr3:uid="{9016C39E-226C-458C-ABF6-910023D799CD}" name="Column2" headerRowDxfId="442" dataDxfId="441"/>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 xr:uid="{3C90BD18-15FC-4269-9200-3A8EC789CD39}" name="Table35" displayName="Table35" ref="B2:H12" totalsRowShown="0" headerRowDxfId="3351" dataDxfId="3350">
  <tableColumns count="7">
    <tableColumn id="1" xr3:uid="{867726C7-5AB8-45DE-965D-AC0BD7FAD07F}" name="Individual: Challenge 0-4" dataDxfId="3349"/>
    <tableColumn id="2" xr3:uid="{639F5783-AF89-46B8-8C9A-4C4C26A29F72}" name="roll" dataDxfId="3348">
      <calculatedColumnFormula>RANDBETWEEN(1,100)</calculatedColumnFormula>
    </tableColumn>
    <tableColumn id="3" xr3:uid="{42DCD976-F025-480C-8BF2-84688FF6D61B}" name="cp" dataDxfId="3347">
      <calculatedColumnFormula>IF(C3&lt;=30,RANDBETWEEN(5,30),"0")</calculatedColumnFormula>
    </tableColumn>
    <tableColumn id="4" xr3:uid="{21A6280E-99A2-4AA0-9872-075144DBF471}" name="sp" dataDxfId="3346">
      <calculatedColumnFormula>IF(AND(C3&gt;=31,C3&lt;=60),RANDBETWEEN(4,24),"0")</calculatedColumnFormula>
    </tableColumn>
    <tableColumn id="5" xr3:uid="{9ED68EAE-EB70-47EA-8885-8D994316868D}" name="ep" dataDxfId="3345">
      <calculatedColumnFormula>IF(AND(C3&gt;=61,C3&lt;=70),RANDBETWEEN(3,18),"0")</calculatedColumnFormula>
    </tableColumn>
    <tableColumn id="6" xr3:uid="{C33B6D61-A6C1-42AD-94B5-458BA87D1E23}" name="gp" dataDxfId="3344">
      <calculatedColumnFormula>IF(AND(C3&gt;=71,C3&lt;=95),RANDBETWEEN(3,18),"0")</calculatedColumnFormula>
    </tableColumn>
    <tableColumn id="7" xr3:uid="{38B2E253-7CE4-43D6-9532-69F5E53DD0C5}" name="pp" dataDxfId="3343">
      <calculatedColumnFormula>IF(C3&gt;95,RANDBETWEEN(1,6),"0")</calculatedColumnFormula>
    </tableColumn>
  </tableColumns>
  <tableStyleInfo name="TableStyleMedium2" showFirstColumn="0" showLastColumn="0" showRowStripes="1" showColumnStripes="0"/>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8" xr:uid="{7B233AB7-C086-4E6B-A734-301780D7634E}" name="Table374149329" displayName="Table374149329" ref="A73:L75" headerRowCount="0" totalsRowShown="0" headerRowDxfId="3125" dataDxfId="3124">
  <tableColumns count="12">
    <tableColumn id="1" xr3:uid="{DE00A33F-2D9F-40F8-B9CF-B7D583E29714}" name="Column1" headerRowDxfId="3123" dataDxfId="3122"/>
    <tableColumn id="2" xr3:uid="{FAB88F58-4E7A-4717-AC07-9E6A84FA461A}" name="Column2" headerRowDxfId="3121" dataDxfId="3120"/>
    <tableColumn id="3" xr3:uid="{21CA19EB-33EF-4AC4-AB67-64B1A9AD61ED}" name="Column3" headerRowDxfId="3119" dataDxfId="3118"/>
    <tableColumn id="4" xr3:uid="{AA2F903E-5635-46C7-8F80-871DBB321B42}" name="Column4" headerRowDxfId="3117" dataDxfId="3116"/>
    <tableColumn id="5" xr3:uid="{6DE92A49-924B-4932-BC39-B10CCE448504}" name="Column5" headerRowDxfId="3115" dataDxfId="3114"/>
    <tableColumn id="6" xr3:uid="{119B6DB7-D0C3-4EC2-AA30-4CA075B79719}" name="Column6" headerRowDxfId="3113" dataDxfId="3112"/>
    <tableColumn id="7" xr3:uid="{C7362933-55F9-417C-80CC-066EB9226685}" name="Column7" dataDxfId="3111"/>
    <tableColumn id="8" xr3:uid="{021360F2-C041-4B4B-B318-4BA6AA840221}" name="Column8" dataDxfId="3110"/>
    <tableColumn id="9" xr3:uid="{90B38B05-DAC9-4EC7-AD73-4AEAA880197F}" name="Column9" dataDxfId="3109"/>
    <tableColumn id="10" xr3:uid="{4E2F68A3-D92D-4E9A-A17B-BC92890A052F}" name="Column10" dataDxfId="3108"/>
    <tableColumn id="11" xr3:uid="{20851A85-BDFA-456F-846C-2855C1E436BD}" name="Column11" dataDxfId="3107"/>
    <tableColumn id="12" xr3:uid="{3B156013-3BBE-4721-BC22-CC2D17849DCE}" name="Column12" dataDxfId="3106"/>
  </tableColumns>
  <tableStyleInfo name="TableStyleMedium2" showFirstColumn="0" showLastColumn="0" showRowStripes="0" showColumnStripes="0"/>
</table>
</file>

<file path=xl/tables/table20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5" xr:uid="{7790843E-FE84-42F1-97ED-3E44CDB5E78F}" name="Table346" displayName="Table346" ref="P2:Q12" headerRowCount="0" totalsRowShown="0" headerRowDxfId="440" dataDxfId="439">
  <tableColumns count="2">
    <tableColumn id="1" xr3:uid="{28F4C73A-9594-44D3-A1D0-AF6EEC765E1C}" name="Column1" dataDxfId="438"/>
    <tableColumn id="2" xr3:uid="{AE238F2B-D4D2-46E2-853C-4664B0AC6571}" name="Column2" dataDxfId="437"/>
  </tableColumns>
  <tableStyleInfo name="TableStyleMedium2" showFirstColumn="0" showLastColumn="0" showRowStripes="1" showColumnStripes="0"/>
</table>
</file>

<file path=xl/tables/table20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6" xr:uid="{E29B9BFC-2F45-4AA7-92D8-1A506CDDED68}" name="Table347" displayName="Table347" ref="P14:Q42" headerRowCount="0" totalsRowShown="0" headerRowDxfId="436" dataDxfId="435">
  <tableColumns count="2">
    <tableColumn id="1" xr3:uid="{6EE6CEA7-A473-462F-9BE6-F8981B3C93B8}" name="Column1" headerRowDxfId="434" dataDxfId="433"/>
    <tableColumn id="2" xr3:uid="{257F01AA-3417-4F39-913B-05E3FF3445C2}" name="Column2" headerRowDxfId="432" dataDxfId="431"/>
  </tableColumns>
  <tableStyleInfo name="TableStyleMedium2" showFirstColumn="0" showLastColumn="0" showRowStripes="1" showColumnStripes="0"/>
</table>
</file>

<file path=xl/tables/table20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7" xr:uid="{F7C5B29D-876B-4286-B3FF-66FD55C48054}" name="Table348" displayName="Table348" ref="P44:Q71" headerRowCount="0" totalsRowShown="0" headerRowDxfId="430" dataDxfId="429">
  <tableColumns count="2">
    <tableColumn id="1" xr3:uid="{69A5A90B-9043-42E5-94F9-AE32D147F067}" name="Column1" dataDxfId="428"/>
    <tableColumn id="2" xr3:uid="{6D1809EC-533F-479B-BCAE-C469B951C32B}" name="Column2" dataDxfId="427"/>
  </tableColumns>
  <tableStyleInfo name="TableStyleMedium2" showFirstColumn="0" showLastColumn="0" showRowStripes="1" showColumnStripes="0"/>
</table>
</file>

<file path=xl/tables/table20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8" xr:uid="{6B0067D8-A9D6-4B34-80C6-7D1DAFAF60AF}" name="Table349" displayName="Table349" ref="P73:Q77" headerRowCount="0" totalsRowShown="0" headerRowDxfId="426" dataDxfId="425">
  <tableColumns count="2">
    <tableColumn id="1" xr3:uid="{7FEF0356-4493-46E5-9C8B-7FAA0E85EC3D}" name="Column1" dataDxfId="424"/>
    <tableColumn id="2" xr3:uid="{7A6FD81C-558E-45DB-8C11-56557B66C266}" name="Column2" dataDxfId="423"/>
  </tableColumns>
  <tableStyleInfo name="TableStyleMedium2" showFirstColumn="0" showLastColumn="0" showRowStripes="1" showColumnStripes="0"/>
</table>
</file>

<file path=xl/tables/table20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9" xr:uid="{16B7D2E6-028B-47AE-89A8-317511FEBE95}" name="Table818350" displayName="Table818350" ref="S16:T36" headerRowCount="0" totalsRowShown="0" headerRowDxfId="422" dataDxfId="421">
  <tableColumns count="2">
    <tableColumn id="1" xr3:uid="{9EB68011-C849-4D2F-9EC5-E75C2C4811AE}" name="Column1" headerRowDxfId="420" dataDxfId="419"/>
    <tableColumn id="2" xr3:uid="{3B85C939-CF66-44DF-B138-21FE0BC2D4A7}" name="Column2" headerRowDxfId="418" dataDxfId="417"/>
  </tableColumns>
  <tableStyleInfo name="TableStyleMedium2" showFirstColumn="0" showLastColumn="0" showRowStripes="1" showColumnStripes="0"/>
</table>
</file>

<file path=xl/tables/table20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7" xr:uid="{4DFF3581-8805-40CF-9C9F-0AB323BEE467}" name="Table338" displayName="Table338" ref="D11:E17" headerRowCount="0" totalsRowShown="0" headerRowDxfId="416" dataDxfId="415">
  <tableColumns count="2">
    <tableColumn id="1" xr3:uid="{1DC63E0A-82A3-40AD-94A1-F167A4396835}" name="Column1" dataDxfId="414"/>
    <tableColumn id="2" xr3:uid="{950DD45D-2DB1-44EF-928C-D0910A4921A7}" name="Column2" dataDxfId="413"/>
  </tableColumns>
  <tableStyleInfo name="TableStyleMedium2" showFirstColumn="0" showLastColumn="0" showRowStripes="1" showColumnStripes="0"/>
</table>
</file>

<file path=xl/tables/table20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1" xr:uid="{57E1E798-2746-41A3-870E-BEE8C33CAF88}" name="Table3308352" displayName="Table3308352" ref="M17:N37" headerRowCount="0" totalsRowShown="0" headerRowDxfId="412" dataDxfId="411">
  <tableColumns count="2">
    <tableColumn id="1" xr3:uid="{03BF78A5-09B1-4FCB-9E2D-A5374ABDA3C5}" name="Column1" dataDxfId="410"/>
    <tableColumn id="2" xr3:uid="{7B0D272E-0127-45BB-BFE8-3CE18522E724}" name="Column2" dataDxfId="409"/>
  </tableColumns>
  <tableStyleInfo name="TableStyleMedium2" showFirstColumn="0" showLastColumn="0" showRowStripes="1" showColumnStripes="0"/>
</table>
</file>

<file path=xl/tables/table20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3" xr:uid="{9E0E7219-764A-4085-B206-E1224FB00CBA}" name="Table353" displayName="Table353" ref="S2:T14" headerRowCount="0" totalsRowShown="0" headerRowDxfId="408" dataDxfId="407">
  <tableColumns count="2">
    <tableColumn id="1" xr3:uid="{AB0AD862-87DA-4029-80AE-0E13184FD7E3}" name="Column1" dataDxfId="406"/>
    <tableColumn id="2" xr3:uid="{65EDDECD-3B8B-4BEE-81CD-2AC873B59E77}" name="Column2" dataDxfId="405"/>
  </tableColumns>
  <tableStyleInfo name="TableStyleMedium2" showFirstColumn="0" showLastColumn="0" showRowStripes="1" showColumnStripes="0"/>
</table>
</file>

<file path=xl/tables/table20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4" xr:uid="{13AA556F-C2F7-45EB-8215-76E2050B5E59}" name="Table354" displayName="Table354" ref="V2:W6261" headerRowCount="0" totalsRowShown="0" headerRowDxfId="404" dataDxfId="403">
  <sortState xmlns:xlrd2="http://schemas.microsoft.com/office/spreadsheetml/2017/richdata2" ref="V2:W2">
    <sortCondition ref="W1:W2"/>
  </sortState>
  <tableColumns count="2">
    <tableColumn id="1" xr3:uid="{D9075047-5C0D-4242-85A4-DE91E41FA0AC}" name="Column1" dataDxfId="402"/>
    <tableColumn id="2" xr3:uid="{373EC5D6-0D59-4FD2-B140-1690B541F549}" name="Column2" dataDxfId="401"/>
  </tableColumns>
  <tableStyleInfo name="TableStyleMedium2" showFirstColumn="0" showLastColumn="0" showRowStripes="1" showColumnStripes="0"/>
</table>
</file>

<file path=xl/tables/table20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5" xr:uid="{802BD8B2-D96C-4FD4-825F-5A55310B33C7}" name="Table355" displayName="Table355" ref="Y2:Z102" headerRowCount="0" totalsRowShown="0" headerRowDxfId="400" dataDxfId="399">
  <sortState xmlns:xlrd2="http://schemas.microsoft.com/office/spreadsheetml/2017/richdata2" ref="Y2:Z2">
    <sortCondition ref="Z1:Z2"/>
  </sortState>
  <tableColumns count="2">
    <tableColumn id="1" xr3:uid="{5A44F04F-9F17-4D22-B3E7-EC75A349F4AD}" name="Column1" headerRowDxfId="398" dataDxfId="397"/>
    <tableColumn id="2" xr3:uid="{04696A59-D21B-4D01-A103-A12F7B0F1BDD}" name="Column2" headerRowDxfId="396" dataDxfId="395"/>
  </tableColumns>
  <tableStyleInfo name="TableStyleMedium2" showFirstColumn="0" showLastColumn="0" showRowStripes="1" showColumnStripes="0"/>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9" xr:uid="{B96BBD42-9E88-4414-B92F-3D29383AA6B1}" name="Table374150330" displayName="Table374150330" ref="A77:L79" headerRowCount="0" totalsRowShown="0" headerRowDxfId="3105" dataDxfId="3104">
  <tableColumns count="12">
    <tableColumn id="1" xr3:uid="{35631CD5-04C2-447F-8F22-6BB3DBA9F146}" name="Column1" headerRowDxfId="3103" dataDxfId="3102"/>
    <tableColumn id="2" xr3:uid="{8E66FC4E-92D0-42A9-89F3-5180198C7A93}" name="Column2" headerRowDxfId="3101" dataDxfId="3100"/>
    <tableColumn id="3" xr3:uid="{DB44B2DA-C0B7-4704-A9C9-F46FD039230A}" name="Column3" headerRowDxfId="3099" dataDxfId="3098"/>
    <tableColumn id="4" xr3:uid="{A5EB30A4-FB51-4873-8F94-18330EA3F6A2}" name="Column4" headerRowDxfId="3097" dataDxfId="3096"/>
    <tableColumn id="5" xr3:uid="{6BA2FB99-04EC-4CF6-9709-B534F040315A}" name="Column5" headerRowDxfId="3095" dataDxfId="3094"/>
    <tableColumn id="6" xr3:uid="{4D7A1FB2-4517-4523-BA0F-083CAB0AD1CA}" name="Column6" headerRowDxfId="3093" dataDxfId="3092"/>
    <tableColumn id="7" xr3:uid="{F52EB74E-14D8-4061-9B6E-53E84127234F}" name="Column7" dataDxfId="3091"/>
    <tableColumn id="8" xr3:uid="{48B93A0B-302D-4FC5-980D-B80D9A1EFC50}" name="Column8" dataDxfId="3090"/>
    <tableColumn id="9" xr3:uid="{C4BA0EBB-9B3B-47E8-A278-75D7FDC8C07D}" name="Column9" dataDxfId="3089"/>
    <tableColumn id="10" xr3:uid="{16C3EE94-BFC8-4DF8-9C04-67B63A87FCA4}" name="Column10" dataDxfId="3088"/>
    <tableColumn id="11" xr3:uid="{B5289249-4B42-49A7-B809-A686EF5CEA58}" name="Column11" dataDxfId="3087"/>
    <tableColumn id="12" xr3:uid="{5474D7EE-F3A9-4DDA-83BC-524C26C6D3E0}" name="Column12" dataDxfId="3086"/>
  </tableColumns>
  <tableStyleInfo name="TableStyleMedium2" showFirstColumn="0" showLastColumn="0" showRowStripes="0" showColumnStripes="0"/>
</table>
</file>

<file path=xl/tables/table2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6" xr:uid="{EBA743F8-BF0A-40B6-9913-F791AD545943}" name="Table356" displayName="Table356" ref="AB2:AC24" headerRowCount="0" totalsRowShown="0" headerRowDxfId="394" dataDxfId="393">
  <sortState xmlns:xlrd2="http://schemas.microsoft.com/office/spreadsheetml/2017/richdata2" ref="AB2:AB22">
    <sortCondition ref="AB1:AB22"/>
  </sortState>
  <tableColumns count="2">
    <tableColumn id="1" xr3:uid="{696D5D2C-6637-44E9-9CC3-D58B5A327F39}" name="Column1" dataDxfId="392"/>
    <tableColumn id="2" xr3:uid="{4FD7C8A9-6D54-4877-BABD-5DF96AA9730E}" name="Column2" dataDxfId="391"/>
  </tableColumns>
  <tableStyleInfo name="TableStyleMedium2" showFirstColumn="0" showLastColumn="0" showRowStripes="1" showColumnStripes="0"/>
</table>
</file>

<file path=xl/tables/table2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7" xr:uid="{28234FE5-782D-46DC-94B1-4F282A5D4EA7}" name="Table357" displayName="Table357" ref="AE2:AF4" headerRowCount="0" totalsRowShown="0" headerRowDxfId="390" dataDxfId="389">
  <tableColumns count="2">
    <tableColumn id="1" xr3:uid="{F25FA3B4-AA1A-4A71-BC81-CB7899818D24}" name="Column1" dataDxfId="388"/>
    <tableColumn id="2" xr3:uid="{02E85529-AA13-4320-83EE-17255390406A}" name="Column2" dataDxfId="387"/>
  </tableColumns>
  <tableStyleInfo name="TableStyleMedium2" showFirstColumn="0" showLastColumn="0" showRowStripes="1" showColumnStripes="0"/>
</table>
</file>

<file path=xl/tables/table2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58" xr:uid="{381EB1C1-D9E4-4F8E-8C0A-B44482A154DB}" name="Table358" displayName="Table358" ref="AE6:AF31" headerRowCount="0" totalsRowShown="0" headerRowDxfId="386" dataDxfId="385">
  <sortState xmlns:xlrd2="http://schemas.microsoft.com/office/spreadsheetml/2017/richdata2" ref="AE6:AF30">
    <sortCondition ref="AF5:AF30"/>
  </sortState>
  <tableColumns count="2">
    <tableColumn id="1" xr3:uid="{9D4D966B-DE39-498E-8CBD-D5D2FEC54387}" name="Column1" dataDxfId="384"/>
    <tableColumn id="2" xr3:uid="{BF7980EE-AFBB-4CAB-9D54-22733101B49A}" name="Column2" headerRowDxfId="383" dataDxfId="382"/>
  </tableColumns>
  <tableStyleInfo name="TableStyleMedium2" showFirstColumn="0" showLastColumn="0" showRowStripes="1" showColumnStripes="0"/>
</table>
</file>

<file path=xl/tables/table2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7" xr:uid="{DAEFCBB5-2B4A-42E3-A8F9-C105537AE5E5}" name="Table57" displayName="Table57" ref="A19:B119" totalsRowShown="0" headerRowDxfId="381" dataDxfId="380">
  <tableColumns count="2">
    <tableColumn id="1" xr3:uid="{188969F1-9A9B-4F1D-88DE-B5C759B9CFB4}" name="Table A" dataDxfId="379"/>
    <tableColumn id="2" xr3:uid="{5529A3DB-A007-4871-AFC8-07020893826F}" name="Magic Item" dataDxfId="378"/>
  </tableColumns>
  <tableStyleInfo name="TableStyleMedium2" showFirstColumn="0" showLastColumn="0" showRowStripes="1" showColumnStripes="0"/>
</table>
</file>

<file path=xl/tables/table2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9" xr:uid="{58FAC10A-3912-4A12-8AE3-7502555DACD5}" name="Table5760" displayName="Table5760" ref="D19:E119" totalsRowShown="0" headerRowDxfId="377" dataDxfId="376">
  <tableColumns count="2">
    <tableColumn id="1" xr3:uid="{500CB268-FE90-4935-8192-966CC992EB0D}" name="Table B" dataDxfId="375"/>
    <tableColumn id="2" xr3:uid="{A1B44C82-78CC-4442-BA5C-DF6B3CB7C54C}" name="Magic Item" dataDxfId="374"/>
  </tableColumns>
  <tableStyleInfo name="TableStyleMedium2" showFirstColumn="0" showLastColumn="0" showRowStripes="1" showColumnStripes="0"/>
</table>
</file>

<file path=xl/tables/table2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0" xr:uid="{C98DAA95-64FC-4871-B46D-B461D0990C2A}" name="Table5761" displayName="Table5761" ref="G19:H119" totalsRowShown="0" headerRowDxfId="373" dataDxfId="372">
  <tableColumns count="2">
    <tableColumn id="1" xr3:uid="{A2E24EBF-CF5B-4447-A938-C607A135FD50}" name="Table C" dataDxfId="371"/>
    <tableColumn id="2" xr3:uid="{CC8D5CEA-A02F-4CD2-BBA8-8FCC6FE83F1A}" name="Magic Item" dataDxfId="370"/>
  </tableColumns>
  <tableStyleInfo name="TableStyleMedium2" showFirstColumn="0" showLastColumn="0" showRowStripes="1" showColumnStripes="0"/>
</table>
</file>

<file path=xl/tables/table2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1" xr:uid="{C051854C-AD32-4BEA-88DD-4A615547A425}" name="Table5762" displayName="Table5762" ref="J19:K119" totalsRowShown="0" headerRowDxfId="369" dataDxfId="368">
  <tableColumns count="2">
    <tableColumn id="1" xr3:uid="{FFFC694D-69C6-4D90-8BB3-A369DDFC1123}" name="Table D" dataDxfId="367"/>
    <tableColumn id="2" xr3:uid="{7E91A851-8C6D-4780-97F3-2D4DAFC1AA3F}" name="Magic Item" dataDxfId="366"/>
  </tableColumns>
  <tableStyleInfo name="TableStyleMedium2" showFirstColumn="0" showLastColumn="0" showRowStripes="1" showColumnStripes="0"/>
</table>
</file>

<file path=xl/tables/table2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2" xr:uid="{4CBBDCE5-D732-41AA-92D6-541C923DBA42}" name="Table5763" displayName="Table5763" ref="M19:N119" totalsRowShown="0" headerRowDxfId="365" dataDxfId="364">
  <tableColumns count="2">
    <tableColumn id="1" xr3:uid="{CFE33299-D61F-44D5-8F03-645E42C5A8DC}" name="Table E" dataDxfId="363"/>
    <tableColumn id="2" xr3:uid="{C4230275-1D41-4567-AAFF-EF1FBBC6A9AC}" name="Magic Item" dataDxfId="362"/>
  </tableColumns>
  <tableStyleInfo name="TableStyleMedium2" showFirstColumn="0" showLastColumn="0" showRowStripes="1" showColumnStripes="0"/>
</table>
</file>

<file path=xl/tables/table2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3" xr:uid="{E15DC41E-8807-4076-BEBE-74B4BA0ED60A}" name="Table5764" displayName="Table5764" ref="P19:Q119" totalsRowShown="0" headerRowDxfId="361" dataDxfId="360">
  <tableColumns count="2">
    <tableColumn id="1" xr3:uid="{716AF5DD-55A4-4A8E-BE03-33CE14EFBEA5}" name="Table F " dataDxfId="359"/>
    <tableColumn id="2" xr3:uid="{4E832C72-D77D-44B8-82A6-1457B8961ED1}" name="Magic Item" dataDxfId="358"/>
  </tableColumns>
  <tableStyleInfo name="TableStyleMedium2" showFirstColumn="0" showLastColumn="0" showRowStripes="1" showColumnStripes="0"/>
</table>
</file>

<file path=xl/tables/table2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4" xr:uid="{681724AC-6CFB-474E-8186-A315550DBC77}" name="Table576465" displayName="Table576465" ref="S19:T119" totalsRowShown="0" headerRowDxfId="357" dataDxfId="356">
  <tableColumns count="2">
    <tableColumn id="1" xr3:uid="{1DEC850C-2F3F-40CD-9540-F6537CAF0AD5}" name="Table G" dataDxfId="355"/>
    <tableColumn id="2" xr3:uid="{B08685C7-3F9F-4FE9-82FF-A3E59F8A2F7B}" name="Magic Item" dataDxfId="354"/>
  </tableColumns>
  <tableStyleInfo name="TableStyleMedium2" showFirstColumn="0" showLastColumn="0" showRowStripes="1" showColumnStripes="0"/>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0" xr:uid="{3983E62B-6D29-47E8-BAA1-308D897E1B3D}" name="Table374154331" displayName="Table374154331" ref="A81:L83" headerRowCount="0" totalsRowShown="0" headerRowDxfId="3085" dataDxfId="3084">
  <tableColumns count="12">
    <tableColumn id="1" xr3:uid="{61B5AEC0-8DE5-4156-9DAA-8AE327C6B39E}" name="Column1" headerRowDxfId="3083" dataDxfId="3082"/>
    <tableColumn id="2" xr3:uid="{2518F90C-6B63-4FC1-98DA-BE2B0F913FEB}" name="Column2" headerRowDxfId="3081" dataDxfId="3080"/>
    <tableColumn id="3" xr3:uid="{F9F7B0AD-F954-406D-8CC4-A56ABC394ADA}" name="Column3" headerRowDxfId="3079" dataDxfId="3078"/>
    <tableColumn id="4" xr3:uid="{45C73246-8F97-47DE-9E87-4FEC2F999DAA}" name="Column4" headerRowDxfId="3077" dataDxfId="3076"/>
    <tableColumn id="5" xr3:uid="{7D6CD3B5-428B-4F5F-9159-992AD0955429}" name="Column5" headerRowDxfId="3075" dataDxfId="3074"/>
    <tableColumn id="6" xr3:uid="{41116626-9C90-4BD8-BEEA-DE86B256703D}" name="Column6" headerRowDxfId="3073" dataDxfId="3072"/>
    <tableColumn id="7" xr3:uid="{61E4DEEA-3929-49CB-B232-ADBDBDD9092A}" name="Column7" dataDxfId="3071"/>
    <tableColumn id="8" xr3:uid="{9A8A4E07-4980-42CD-93B2-96A4D101309A}" name="Column8" dataDxfId="3070"/>
    <tableColumn id="9" xr3:uid="{B1A37AAA-1824-4822-AAC7-3E0BC3BC5CBA}" name="Column9" dataDxfId="3069"/>
    <tableColumn id="10" xr3:uid="{448D322B-4A5A-4F8D-A7E9-D9895B27E383}" name="Column10" dataDxfId="3068"/>
    <tableColumn id="11" xr3:uid="{ADCD08BD-1006-45B3-B2B6-5D1C41E400C7}" name="Column11" dataDxfId="3067"/>
    <tableColumn id="12" xr3:uid="{CEA76AB5-7798-46C1-8D8E-128A8868F3E3}" name="Column12" dataDxfId="3066"/>
  </tableColumns>
  <tableStyleInfo name="TableStyleMedium2" showFirstColumn="0" showLastColumn="0" showRowStripes="0" showColumnStripes="0"/>
</table>
</file>

<file path=xl/tables/table2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5" xr:uid="{F7A513A1-E971-461E-95FA-0CDBE34EF986}" name="Table576466" displayName="Table576466" ref="V19:W119" totalsRowShown="0" headerRowDxfId="353" dataDxfId="352">
  <tableColumns count="2">
    <tableColumn id="1" xr3:uid="{335D1BBB-B3B4-4DFE-B9D5-EAD08C2CDAB2}" name="Table H" dataDxfId="351"/>
    <tableColumn id="2" xr3:uid="{35C6F3B1-7C46-4E97-BB53-1F5240932EDF}" name="Magic Item" dataDxfId="350"/>
  </tableColumns>
  <tableStyleInfo name="TableStyleMedium2" showFirstColumn="0" showLastColumn="0" showRowStripes="1" showColumnStripes="0"/>
</table>
</file>

<file path=xl/tables/table2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6" xr:uid="{09638D80-3097-471A-B2CC-5BF2EA3BC2E5}" name="Table576467" displayName="Table576467" ref="Y19:Z119" totalsRowShown="0" headerRowDxfId="349" dataDxfId="348">
  <tableColumns count="2">
    <tableColumn id="1" xr3:uid="{F8E119B9-64EE-4978-BBD6-A12CFA449378}" name="Table I" dataDxfId="347"/>
    <tableColumn id="2" xr3:uid="{EDE66202-D640-433A-9C5F-418F5F022361}" name="Magic Item" dataDxfId="346"/>
  </tableColumns>
  <tableStyleInfo name="TableStyleMedium2" showFirstColumn="0" showLastColumn="0" showRowStripes="1" showColumnStripes="0"/>
</table>
</file>

<file path=xl/tables/table2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1" xr:uid="{039F35B9-EC21-4B5C-B346-22EC6E939C18}" name="Table171" displayName="Table171" ref="AB1:AC21" totalsRowShown="0" headerRowDxfId="345" dataDxfId="344">
  <tableColumns count="2">
    <tableColumn id="1" xr3:uid="{A826FAD0-8DB2-4544-9E70-75AB97711B69}" name="Created By" dataDxfId="343"/>
    <tableColumn id="2" xr3:uid="{F8F9544B-DA4E-422C-88DA-073F0297F1CB}" name="Race" dataDxfId="342"/>
  </tableColumns>
  <tableStyleInfo name="TableStyleMedium2" showFirstColumn="0" showLastColumn="0" showRowStripes="1" showColumnStripes="0"/>
</table>
</file>

<file path=xl/tables/table2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2" xr:uid="{1FF08CF4-5A25-4C3E-A122-0457E4F447D5}" name="Table172" displayName="Table172" ref="AB23:AC31" totalsRowShown="0" headerRowDxfId="341" dataDxfId="340">
  <tableColumns count="2">
    <tableColumn id="1" xr3:uid="{D3DBD0C9-A54B-4167-BB5A-2A57812C88CA}" name="History Detail" dataDxfId="339"/>
    <tableColumn id="2" xr3:uid="{05929E9F-081C-4F5E-885E-FCBFC85980FA}" name=" " dataDxfId="338"/>
  </tableColumns>
  <tableStyleInfo name="TableStyleMedium2" showFirstColumn="0" showLastColumn="0" showRowStripes="1" showColumnStripes="0"/>
</table>
</file>

<file path=xl/tables/table2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3" xr:uid="{427A0BCA-B0E4-4C38-8C19-AC69E07E68AF}" name="Table173" displayName="Table173" ref="AB33:AC53" totalsRowShown="0" headerRowDxfId="337" dataDxfId="336">
  <tableColumns count="2">
    <tableColumn id="1" xr3:uid="{AF05826C-7C8B-4E16-9E2E-C137E54FBEBB}" name="Minor Property" dataDxfId="335"/>
    <tableColumn id="2" xr3:uid="{08ADD6D6-02C8-4C53-B938-6FBFCB39F4FD}" name=" " dataDxfId="334"/>
  </tableColumns>
  <tableStyleInfo name="TableStyleMedium2" showFirstColumn="0" showLastColumn="0" showRowStripes="1" showColumnStripes="0"/>
</table>
</file>

<file path=xl/tables/table2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4" xr:uid="{84FB813C-18AF-48A0-9E50-6051434322BA}" name="Table174" displayName="Table174" ref="AB55:AC67" totalsRowShown="0" headerRowDxfId="333" dataDxfId="332">
  <autoFilter ref="AB55:AC67" xr:uid="{2E5E5E32-5110-4063-9446-B1657EF573C4}"/>
  <tableColumns count="2">
    <tableColumn id="1" xr3:uid="{B730176A-0FCF-4885-87BC-310A63865C88}" name="Quirk" dataDxfId="331"/>
    <tableColumn id="2" xr3:uid="{526470B5-9022-4E85-B06C-1DE6B022648D}" name=" " dataDxfId="330"/>
  </tableColumns>
  <tableStyleInfo name="TableStyleMedium2" showFirstColumn="0" showLastColumn="0" showRowStripes="1" showColumnStripes="0"/>
</table>
</file>

<file path=xl/tables/table2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5" xr:uid="{E7E65540-9436-4BCA-80A2-49CBF20DAF43}" name="Table175" displayName="Table175" ref="S121:T131" totalsRowShown="0" headerRowDxfId="329" dataDxfId="328">
  <tableColumns count="2">
    <tableColumn id="1" xr3:uid="{E71AC886-3540-437B-8784-EC59C68DC79F}" name=" " dataDxfId="327"/>
    <tableColumn id="2" xr3:uid="{F039FAAD-0631-4FAC-985B-DE9BD35BEE4C}" name="Armor/Ring of Resistance" dataDxfId="326"/>
  </tableColumns>
  <tableStyleInfo name="TableStyleMedium2" showFirstColumn="0" showLastColumn="0" showRowStripes="1" showColumnStripes="0"/>
</table>
</file>

<file path=xl/tables/table2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6" xr:uid="{7C01E978-DB02-4593-8729-3E384C8CDDF2}" name="Table176" displayName="Table176" ref="V121:W141" totalsRowShown="0" headerRowDxfId="325" dataDxfId="324">
  <tableColumns count="2">
    <tableColumn id="1" xr3:uid="{AD996C01-40AC-448C-BB45-4D65B09F9842}" name=" " dataDxfId="323"/>
    <tableColumn id="2" xr3:uid="{3F5B31C8-6957-47C2-A859-78DB04983B20}" name="Candle of Invocation" dataDxfId="322"/>
  </tableColumns>
  <tableStyleInfo name="TableStyleMedium2" showFirstColumn="0" showLastColumn="0" showRowStripes="1" showColumnStripes="0"/>
</table>
</file>

<file path=xl/tables/table2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7" xr:uid="{7363C774-C847-4B30-A6AD-BBC74F27D415}" name="Table177" displayName="Table177" ref="V143:W147" totalsRowShown="0" headerRowDxfId="321" dataDxfId="320">
  <tableColumns count="2">
    <tableColumn id="1" xr3:uid="{AEB76BD7-B05C-41A9-A295-1EB98BE12A89}" name=" " dataDxfId="319"/>
    <tableColumn id="2" xr3:uid="{59A79911-7063-43DC-9D26-14B9C9707A8A}" name="Carpet of Flying" dataDxfId="318"/>
  </tableColumns>
  <tableStyleInfo name="TableStyleMedium2" showFirstColumn="0" showLastColumn="0" showRowStripes="1" showColumnStripes="0"/>
</table>
</file>

<file path=xl/tables/table2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8" xr:uid="{892284A7-56D7-47BC-B616-8F764703AF68}" name="Table178" displayName="Table178" ref="V149:W159" totalsRowShown="0" headerRowDxfId="317" dataDxfId="316">
  <tableColumns count="2">
    <tableColumn id="1" xr3:uid="{C74F6518-2F3B-4393-8106-6C1040E5C4F2}" name=" " dataDxfId="315"/>
    <tableColumn id="2" xr3:uid="{23154535-0031-48C3-B3A4-133F4C5CFA15}" name="Dragon Scale Mail" dataDxfId="314"/>
  </tableColumns>
  <tableStyleInfo name="TableStyleMedium2" showFirstColumn="0" showLastColumn="0" showRowStripes="1" showColumnStripes="0"/>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1" xr:uid="{5FAEBC90-F5D7-40D8-9CB8-606746732782}" name="Table374155332" displayName="Table374155332" ref="A85:L87" headerRowCount="0" totalsRowShown="0" headerRowDxfId="3065" dataDxfId="3064">
  <tableColumns count="12">
    <tableColumn id="1" xr3:uid="{CF6FF475-A72D-4F6A-BEAF-2382F27B4F34}" name="Column1" headerRowDxfId="3063" dataDxfId="3062"/>
    <tableColumn id="2" xr3:uid="{6ECD79B4-5F99-49EF-9BDD-B0CD88184157}" name="Column2" headerRowDxfId="3061" dataDxfId="3060"/>
    <tableColumn id="3" xr3:uid="{D50EC1F1-0309-4606-A26E-B63548CC54A9}" name="Column3" headerRowDxfId="3059" dataDxfId="3058"/>
    <tableColumn id="4" xr3:uid="{684E664F-12E7-48AB-9420-7EDFE56FB43D}" name="Column4" headerRowDxfId="3057" dataDxfId="3056"/>
    <tableColumn id="5" xr3:uid="{F33C0EBE-2D61-454D-A79A-F3EBC11B5B93}" name="Column5" headerRowDxfId="3055" dataDxfId="3054"/>
    <tableColumn id="6" xr3:uid="{9054DDEB-0E0A-4AC5-945F-A7EDC0A188F6}" name="Column6" headerRowDxfId="3053" dataDxfId="3052"/>
    <tableColumn id="7" xr3:uid="{446725A4-910E-4088-9A2D-AE8EAE7713C1}" name="Column7" dataDxfId="3051"/>
    <tableColumn id="8" xr3:uid="{2A9CDEF0-BC0E-4D08-9D5F-76BA5CFC322F}" name="Column8" dataDxfId="3050"/>
    <tableColumn id="9" xr3:uid="{551FCEC6-9C23-4669-9A27-16C2F91A4947}" name="Column9" dataDxfId="3049"/>
    <tableColumn id="10" xr3:uid="{354FD8B5-2490-42E5-996B-BCFE22F695EF}" name="Column10" dataDxfId="3048"/>
    <tableColumn id="11" xr3:uid="{173F54A1-BB79-4979-A645-C5829683E4A4}" name="Column11" dataDxfId="3047"/>
    <tableColumn id="12" xr3:uid="{CA82A768-3764-4152-9438-9C36CC0AAD32}" name="Column12" dataDxfId="3046"/>
  </tableColumns>
  <tableStyleInfo name="TableStyleMedium2" showFirstColumn="0" showLastColumn="0" showRowStripes="0" showColumnStripes="0"/>
</table>
</file>

<file path=xl/tables/table2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9" xr:uid="{4CB3FAE9-A4C5-4BE2-9FE1-641D6928BFCC}" name="Table179" displayName="Table179" ref="Y121:Z221" totalsRowShown="0" headerRowDxfId="313" dataDxfId="312">
  <tableColumns count="2">
    <tableColumn id="1" xr3:uid="{29181159-3046-48E4-89B0-F517C729B501}" name=" " dataDxfId="311"/>
    <tableColumn id="2" xr3:uid="{1DEA2C1B-7A5C-4E9D-B8B3-529925D0B5F2}" name="Iron Flask" dataDxfId="310"/>
  </tableColumns>
  <tableStyleInfo name="TableStyleMedium2" showFirstColumn="0" showLastColumn="0" showRowStripes="1" showColumnStripes="0"/>
</table>
</file>

<file path=xl/tables/table2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0" xr:uid="{C45A52FA-A507-4524-A6B5-16217518469A}" name="Table180" displayName="Table180" ref="V161:W181" totalsRowShown="0" headerRowDxfId="309" dataDxfId="308">
  <tableColumns count="2">
    <tableColumn id="1" xr3:uid="{849419C7-BF6A-4A38-8241-FE62EE0E7850}" name=" " dataDxfId="307"/>
    <tableColumn id="2" xr3:uid="{4FE880B7-8326-44D9-A095-24FEEE99E2A3}" name="Manual of Golems" dataDxfId="306"/>
  </tableColumns>
  <tableStyleInfo name="TableStyleMedium2" showFirstColumn="0" showLastColumn="0" showRowStripes="1" showColumnStripes="0"/>
</table>
</file>

<file path=xl/tables/table2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1" xr:uid="{A79959CE-C528-4113-8E28-C45B0C2333A3}" name="Table181" displayName="Table181" ref="G121:H141" totalsRowShown="0" headerRowDxfId="305" dataDxfId="304">
  <tableColumns count="2">
    <tableColumn id="1" xr3:uid="{8CB62459-AEFC-486D-B8A9-F0CAC14A60EE}" name=" " dataDxfId="303"/>
    <tableColumn id="2" xr3:uid="{F15A8529-6DBD-4665-8683-18AD2D13C0F5}" name="Quaal's Feather Token" dataDxfId="302"/>
  </tableColumns>
  <tableStyleInfo name="TableStyleMedium2" showFirstColumn="0" showLastColumn="0" showRowStripes="1" showColumnStripes="0"/>
</table>
</file>

<file path=xl/tables/table2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2" xr:uid="{8D42670B-4D8C-4D73-A785-BA1F4C7CC8D5}" name="Table182" displayName="Table182" ref="G143:H163" totalsRowShown="0" headerRowDxfId="301" dataDxfId="300">
  <tableColumns count="2">
    <tableColumn id="1" xr3:uid="{8F8F2668-CAEC-484D-B354-3EA9E1F9F7DE}" name=" " dataDxfId="299"/>
    <tableColumn id="2" xr3:uid="{E73A0BE8-D09B-4EDF-8233-0894F1C6B535}" name="Scroll of Protection" dataDxfId="298"/>
  </tableColumns>
  <tableStyleInfo name="TableStyleMedium2" showFirstColumn="0" showLastColumn="0" showRowStripes="1" showColumnStripes="0"/>
</table>
</file>

<file path=xl/tables/table2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3" xr:uid="{793E1AF8-9CC5-417D-8D4C-7B230B258B75}" name="Table183" displayName="Table183" ref="Y223:Z232" totalsRowShown="0" headerRowDxfId="297" dataDxfId="296">
  <tableColumns count="2">
    <tableColumn id="1" xr3:uid="{A12A8DE2-7E64-4A97-A208-524D6915DCCF}" name=" " dataDxfId="295"/>
    <tableColumn id="2" xr3:uid="{EE0F4DD9-74D5-41D3-9699-21F9741A2EC0}" name="Sword of Answering" dataDxfId="294"/>
  </tableColumns>
  <tableStyleInfo name="TableStyleMedium2" showFirstColumn="0" showLastColumn="0" showRowStripes="1" showColumnStripes="0"/>
</table>
</file>

<file path=xl/tables/table2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4" xr:uid="{CB7A5112-A108-44FD-919D-106724AE54FE}" name="Table184" displayName="Table184" ref="AE1:AF101" totalsRowShown="0" headerRowDxfId="293" dataDxfId="292">
  <tableColumns count="2">
    <tableColumn id="1" xr3:uid="{D423369E-2C94-41ED-A084-9A16F4DA8C26}" name=" " dataDxfId="291"/>
    <tableColumn id="2" xr3:uid="{EEB3D10F-5BFD-4A3F-AD68-66F2D20B06F1}" name="Weapons" dataDxfId="290"/>
  </tableColumns>
  <tableStyleInfo name="TableStyleMedium2" showFirstColumn="0" showLastColumn="0" showRowStripes="1" showColumnStripes="0"/>
</table>
</file>

<file path=xl/tables/table2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5" xr:uid="{EFF4D187-A6D2-4173-86D5-9FA87363E256}" name="Table185" displayName="Table185" ref="AH1:AI7" totalsRowShown="0" headerRowDxfId="289" dataDxfId="288">
  <tableColumns count="2">
    <tableColumn id="1" xr3:uid="{B4EEF90E-05C5-465C-8D17-145420E818E2}" name=" " dataDxfId="287"/>
    <tableColumn id="2" xr3:uid="{71B6E8C1-B16D-4A47-A4B1-824BB00051A4}" name="Ammunition" dataDxfId="286"/>
  </tableColumns>
  <tableStyleInfo name="TableStyleMedium2" showFirstColumn="0" showLastColumn="0" showRowStripes="1" showColumnStripes="0"/>
</table>
</file>

<file path=xl/tables/table2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6" xr:uid="{0EDACC45-C27F-4873-8B02-2B8F6193BE74}" name="Table186" displayName="Table186" ref="Y234:Z246" totalsRowShown="0" headerRowDxfId="285" dataDxfId="284">
  <tableColumns count="2">
    <tableColumn id="1" xr3:uid="{D3EE7363-72C2-4400-BC2F-F9C9080C628D}" name=" " dataDxfId="283"/>
    <tableColumn id="2" xr3:uid="{98B88B11-0288-4109-BC67-0FA7AFFEC349}" name="Magic Armor" dataDxfId="282"/>
  </tableColumns>
  <tableStyleInfo name="TableStyleMedium2" showFirstColumn="0" showLastColumn="0" showRowStripes="1" showColumnStripes="0"/>
</table>
</file>

<file path=xl/tables/table23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7" xr:uid="{33955E55-7E60-450F-9E44-177432F3F605}" name="Table187" displayName="Table187" ref="S133:T141" totalsRowShown="0" headerRowDxfId="281" dataDxfId="280">
  <tableColumns count="2">
    <tableColumn id="1" xr3:uid="{CE2EAF26-F920-413D-8F30-3E945A4436BD}" name=" " dataDxfId="279"/>
    <tableColumn id="2" xr3:uid="{02E6B785-E4A5-4C35-879E-D66BF4AFF5CF}" name="Figurine of Wondrous Power " dataDxfId="278"/>
  </tableColumns>
  <tableStyleInfo name="TableStyleMedium2" showFirstColumn="0" showLastColumn="0" showRowStripes="1" showColumnStripes="0"/>
</table>
</file>

<file path=xl/tables/table23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0" xr:uid="{8B671CC2-433A-4489-A344-E2C68157F233}" name="Table190" displayName="Table190" ref="AO1:AP74" totalsRowShown="0" headerRowDxfId="277" dataDxfId="276">
  <tableColumns count="2">
    <tableColumn id="1" xr3:uid="{04C5A549-8EC6-4D79-8EBF-80EC9EA96F25}" name=" " dataDxfId="275"/>
    <tableColumn id="2" xr3:uid="{7E39E689-ADB7-44BE-BE9B-3EEBFD58DCF4}" name="1st Level" dataDxfId="274"/>
  </tableColumns>
  <tableStyleInfo name="TableStyleMedium2" showFirstColumn="0" showLastColumn="0" showRowStripes="1" showColumnStripes="0"/>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2" xr:uid="{FA552928-7187-4971-A72B-46F199F3FB41}" name="Table374156333" displayName="Table374156333" ref="A89:L91" headerRowCount="0" totalsRowShown="0" headerRowDxfId="3045" dataDxfId="3044">
  <tableColumns count="12">
    <tableColumn id="1" xr3:uid="{BE78A2B3-2502-4610-98F7-66CDCB48F0D9}" name="Column1" headerRowDxfId="3043" dataDxfId="3042"/>
    <tableColumn id="2" xr3:uid="{1373C478-AFA1-4F69-8A14-E8E3F6CDD876}" name="Column2" headerRowDxfId="3041" dataDxfId="3040"/>
    <tableColumn id="3" xr3:uid="{096E9735-75B1-4A31-A3B8-7B2D7ED8CE10}" name="Column3" headerRowDxfId="3039" dataDxfId="3038"/>
    <tableColumn id="4" xr3:uid="{5BE704AD-EDC4-4133-B364-2AA427157FB3}" name="Column4" headerRowDxfId="3037" dataDxfId="3036"/>
    <tableColumn id="5" xr3:uid="{AC94EA78-01D2-4201-9AD7-53558DFB5601}" name="Column5" headerRowDxfId="3035" dataDxfId="3034"/>
    <tableColumn id="6" xr3:uid="{72201D4D-B255-42DB-B06F-8C845ADAFEB3}" name="Column6" headerRowDxfId="3033" dataDxfId="3032"/>
    <tableColumn id="7" xr3:uid="{B43877BE-DCAC-4EFC-ADD7-3F7ECD41DAA7}" name="Column7" dataDxfId="3031"/>
    <tableColumn id="8" xr3:uid="{8A7452D9-5AD9-4EA4-AB3E-12C2982DAFC7}" name="Column8" dataDxfId="3030"/>
    <tableColumn id="9" xr3:uid="{8AC32C26-CADB-480E-B68E-93D4B6AE86C6}" name="Column9" dataDxfId="3029"/>
    <tableColumn id="10" xr3:uid="{42474D7C-C8DE-4056-AA36-9C227CEC1670}" name="Column10" dataDxfId="3028"/>
    <tableColumn id="11" xr3:uid="{D50C70F7-E52C-481B-A189-01126DC88CF3}" name="Column11" dataDxfId="3027"/>
    <tableColumn id="12" xr3:uid="{95C44056-52B8-4EC5-A09B-3C924049CE0F}" name="Column12" dataDxfId="3026"/>
  </tableColumns>
  <tableStyleInfo name="TableStyleMedium2" showFirstColumn="0" showLastColumn="0" showRowStripes="0" showColumnStripes="0"/>
</table>
</file>

<file path=xl/tables/table24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1" xr:uid="{DE421035-F08E-4A2E-9DC2-7E1E3ECAEB4D}" name="Table191" displayName="Table191" ref="AK1:AL44" totalsRowShown="0" headerRowDxfId="273" dataDxfId="272">
  <tableColumns count="2">
    <tableColumn id="1" xr3:uid="{29FDF673-9DB9-4A3B-B14B-0AF084E42547}" name=" " dataDxfId="271"/>
    <tableColumn id="2" xr3:uid="{6831E7FF-5C2B-43AD-B1EB-A192F65FA75E}" name="Cantrips" dataDxfId="270"/>
  </tableColumns>
  <tableStyleInfo name="TableStyleMedium2" showFirstColumn="0" showLastColumn="0" showRowStripes="1" showColumnStripes="0"/>
</table>
</file>

<file path=xl/tables/table24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2" xr:uid="{9EE844BC-2C53-40A6-8817-C5E25FA90A8D}" name="Table192" displayName="Table192" ref="AR1:AS72" totalsRowShown="0" headerRowDxfId="269" dataDxfId="268">
  <tableColumns count="2">
    <tableColumn id="1" xr3:uid="{4F639527-D474-47BB-92BD-D04488A1A66B}" name=" " dataDxfId="267"/>
    <tableColumn id="2" xr3:uid="{67190E5C-2069-4A5D-8A00-0D636982CFB4}" name="2nd Level" dataDxfId="266"/>
  </tableColumns>
  <tableStyleInfo name="TableStyleMedium2" showFirstColumn="0" showLastColumn="0" showRowStripes="1" showColumnStripes="0"/>
</table>
</file>

<file path=xl/tables/table24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3" xr:uid="{12036489-F9A4-4F61-9F7E-013232B00DC6}" name="Table193" displayName="Table193" ref="BJ1:BK23" totalsRowShown="0" headerRowDxfId="265" dataDxfId="264">
  <tableColumns count="2">
    <tableColumn id="1" xr3:uid="{1E36ECBB-67D9-4D99-B6F0-EC833211B295}" name=" " dataDxfId="263"/>
    <tableColumn id="2" xr3:uid="{C1C806E1-6C6F-487A-8032-3D06BA4379A8}" name="8th Level" dataDxfId="262"/>
  </tableColumns>
  <tableStyleInfo name="TableStyleMedium2" showFirstColumn="0" showLastColumn="0" showRowStripes="1" showColumnStripes="0"/>
</table>
</file>

<file path=xl/tables/table24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4" xr:uid="{88849DB4-F383-405B-8935-BC73D5C8CDE7}" name="Table194" displayName="Table194" ref="BM1:BN20" totalsRowShown="0" headerRowDxfId="261" dataDxfId="260">
  <tableColumns count="2">
    <tableColumn id="1" xr3:uid="{FE62D922-4DCA-41E9-A965-430C85B8C2C7}" name=" " dataDxfId="259"/>
    <tableColumn id="2" xr3:uid="{A6258F6C-E558-4AE3-9F87-EC2C786F378A}" name="9th Level" dataDxfId="258"/>
  </tableColumns>
  <tableStyleInfo name="TableStyleMedium2" showFirstColumn="0" showLastColumn="0" showRowStripes="1" showColumnStripes="0"/>
</table>
</file>

<file path=xl/tables/table24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5" xr:uid="{706B31E9-0246-48E8-8403-C0D0D1FCFEDB}" name="Table195" displayName="Table195" ref="BG1:BH25" totalsRowShown="0" headerRowDxfId="257" dataDxfId="256">
  <tableColumns count="2">
    <tableColumn id="1" xr3:uid="{333A8AF5-41DC-4601-A6FC-FA52B337C00B}" name=" " dataDxfId="255"/>
    <tableColumn id="2" xr3:uid="{F050D208-2714-4DBB-A3DB-20EA76AB9B7F}" name="7th Level" dataDxfId="254"/>
  </tableColumns>
  <tableStyleInfo name="TableStyleMedium2" showFirstColumn="0" showLastColumn="0" showRowStripes="1" showColumnStripes="0"/>
</table>
</file>

<file path=xl/tables/table24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6" xr:uid="{E5E5869A-12FC-46D1-BD96-E164BFE226BE}" name="Table196" displayName="Table196" ref="BD1:BE45" totalsRowShown="0" headerRowDxfId="253" dataDxfId="252">
  <tableColumns count="2">
    <tableColumn id="1" xr3:uid="{7044AD3B-CB25-4D0A-9F70-653C8B0047BD}" name=" " dataDxfId="251"/>
    <tableColumn id="2" xr3:uid="{EFD6FD3B-30B1-4A53-9738-E1D73A8EEF9E}" name="6th Level" dataDxfId="250"/>
  </tableColumns>
  <tableStyleInfo name="TableStyleMedium2" showFirstColumn="0" showLastColumn="0" showRowStripes="1" showColumnStripes="0"/>
</table>
</file>

<file path=xl/tables/table24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7" xr:uid="{E773C9B5-5A3D-48C9-A961-22DCC3FE5760}" name="Table197" displayName="Table197" ref="BA1:BB59" totalsRowShown="0" headerRowDxfId="249" dataDxfId="248">
  <tableColumns count="2">
    <tableColumn id="1" xr3:uid="{D3E38BEB-3F2B-45AB-82AE-80BF7BBC3F7A}" name=" " dataDxfId="247"/>
    <tableColumn id="2" xr3:uid="{3847CF8A-9595-4609-972B-92DB2D3BCBDD}" name="5th Level" dataDxfId="246"/>
  </tableColumns>
  <tableStyleInfo name="TableStyleMedium2" showFirstColumn="0" showLastColumn="0" showRowStripes="1" showColumnStripes="0"/>
</table>
</file>

<file path=xl/tables/table24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8" xr:uid="{539BEBC8-B705-4776-B41A-65A509A7B0E3}" name="Table198" displayName="Table198" ref="AX1:AY46" totalsRowShown="0" headerRowDxfId="245" dataDxfId="244">
  <tableColumns count="2">
    <tableColumn id="1" xr3:uid="{1DD5B1E8-C3E0-49D0-A9EE-EBA06A6DF5D0}" name=" " dataDxfId="243"/>
    <tableColumn id="2" xr3:uid="{361A7A17-9B9A-4E51-BFAB-AC52479A1432}" name="4th Level" dataDxfId="242"/>
  </tableColumns>
  <tableStyleInfo name="TableStyleMedium2" showFirstColumn="0" showLastColumn="0" showRowStripes="1" showColumnStripes="0"/>
</table>
</file>

<file path=xl/tables/table24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9" xr:uid="{CD27BE83-B8AC-43BF-AEC2-CB7733753E52}" name="Table199" displayName="Table199" ref="AU1:AV63" totalsRowShown="0">
  <tableColumns count="2">
    <tableColumn id="1" xr3:uid="{F749703A-0C25-4304-9646-5AC22A0BFC9A}" name=" " dataDxfId="241"/>
    <tableColumn id="2" xr3:uid="{279A79AC-8EA8-4D67-B6AB-5AE7804339D9}" name="3rd Level" dataDxfId="240"/>
  </tableColumns>
  <tableStyleInfo name="TableStyleMedium2" showFirstColumn="0" showLastColumn="0" showRowStripes="1" showColumnStripes="0"/>
</table>
</file>

<file path=xl/tables/table24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4" xr:uid="{F35222D6-C4FF-4559-AFE6-4A2B3F633B84}" name="Table204" displayName="Table204" ref="D251:E351" totalsRowShown="0" headerRowDxfId="239" dataDxfId="238">
  <tableColumns count="2">
    <tableColumn id="1" xr3:uid="{65F3EED4-CFB2-4CD5-A2A5-88742F33D59E}" name=" " dataDxfId="237"/>
    <tableColumn id="2" xr3:uid="{7F08A491-39CA-4D35-A0DF-0255C0239FD9}" name="Robe of Useful Items" dataDxfId="236"/>
  </tableColumns>
  <tableStyleInfo name="TableStyleMedium2" showFirstColumn="0" showLastColumn="0" showRowStripes="1" showColumnStripes="0"/>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3" xr:uid="{08716024-13E1-41C4-A31D-B87385EAE674}" name="Table374159334" displayName="Table374159334" ref="A93:L95" headerRowCount="0" totalsRowShown="0" headerRowDxfId="3025" dataDxfId="3024">
  <tableColumns count="12">
    <tableColumn id="1" xr3:uid="{0C528F69-C3D5-4A1C-A31F-902356624C5F}" name="Column1" headerRowDxfId="3023" dataDxfId="3022"/>
    <tableColumn id="2" xr3:uid="{14385C0E-09ED-4165-9BAC-D5627E2DBCC1}" name="Column2" headerRowDxfId="3021" dataDxfId="3020"/>
    <tableColumn id="3" xr3:uid="{A94DAE22-9912-45C3-A83F-2C5C8728BFA4}" name="Column3" headerRowDxfId="3019" dataDxfId="3018"/>
    <tableColumn id="4" xr3:uid="{EAD44D68-A2B1-49EC-B3C0-E13F2E33D8A1}" name="Column4" headerRowDxfId="3017" dataDxfId="3016"/>
    <tableColumn id="5" xr3:uid="{7C8220A5-F9C6-41DA-978C-93056723ACB0}" name="Column5" headerRowDxfId="3015" dataDxfId="3014"/>
    <tableColumn id="6" xr3:uid="{8AFFCC89-6AE9-420C-A9BB-E7B1CA65D449}" name="Column6" headerRowDxfId="3013" dataDxfId="3012"/>
    <tableColumn id="7" xr3:uid="{BD8100D7-E6CF-4793-9BAB-A0307A8F551F}" name="Column7" dataDxfId="3011"/>
    <tableColumn id="8" xr3:uid="{D01937D5-C6BF-4537-A74D-A477C76905EE}" name="Column8" dataDxfId="3010"/>
    <tableColumn id="9" xr3:uid="{CA66E648-F774-4D2B-BA8B-34A50BBB666E}" name="Column9" dataDxfId="3009"/>
    <tableColumn id="10" xr3:uid="{F0F7BF7E-FF17-427A-BC18-CD2E8A06064F}" name="Column10" dataDxfId="3008"/>
    <tableColumn id="11" xr3:uid="{F3308B92-2049-462C-9FD8-B0DC02B8A4DD}" name="Column11" dataDxfId="3007"/>
    <tableColumn id="12" xr3:uid="{958BF352-B1C8-465C-BE04-51DDDC7D1EA7}" name="Column12" dataDxfId="3006"/>
  </tableColumns>
  <tableStyleInfo name="TableStyleMedium2" showFirstColumn="0" showLastColumn="0" showRowStripes="0" showColumnStripes="0"/>
</table>
</file>

<file path=xl/tables/table25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8" xr:uid="{7C657173-E4CA-44A0-B4EC-39C86199ED1A}" name="Table208" displayName="Table208" ref="D353:E559" totalsRowShown="0" headerRowDxfId="235" dataDxfId="234">
  <sortState xmlns:xlrd2="http://schemas.microsoft.com/office/spreadsheetml/2017/richdata2" ref="D354:E559">
    <sortCondition ref="E353:E559"/>
  </sortState>
  <tableColumns count="2">
    <tableColumn id="1" xr3:uid="{4736B0ED-A344-4036-9329-E47AA0AD52BF}" name="Column1" dataDxfId="233"/>
    <tableColumn id="2" xr3:uid="{81A8892E-ECDE-41AB-8171-998A698825E0}" name="Robe of Useful Item Spells" dataDxfId="232"/>
  </tableColumns>
  <tableStyleInfo name="TableStyleMedium2" showFirstColumn="0" showLastColumn="0" showRowStripes="1" showColumnStripes="0"/>
</table>
</file>

<file path=xl/tables/table25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1" xr:uid="{6B805B73-FB72-440D-BE42-1DD152918941}" name="Table221" displayName="Table221" ref="BP1:BQ11" totalsRowShown="0" headerRowDxfId="231" dataDxfId="230">
  <tableColumns count="2">
    <tableColumn id="1" xr3:uid="{2C40CC0D-DDCC-4866-9B2B-616D74ADE542}" name=" " dataDxfId="229"/>
    <tableColumn id="2" xr3:uid="{8DE9F187-1DE9-41C9-8892-EFE4C96F57B9}" name="Communication" dataDxfId="228"/>
  </tableColumns>
  <tableStyleInfo name="TableStyleMedium2" showFirstColumn="0" showLastColumn="0" showRowStripes="1" showColumnStripes="0"/>
</table>
</file>

<file path=xl/tables/table25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3" xr:uid="{40BD0E3F-A16B-4C12-AB1E-8F74A68A3092}" name="Table223" displayName="Table223" ref="BP13:BQ17" totalsRowShown="0" headerRowDxfId="227" dataDxfId="226">
  <tableColumns count="2">
    <tableColumn id="1" xr3:uid="{D6E18D5A-7199-422A-83F0-346BBCD14687}" name=" " dataDxfId="225"/>
    <tableColumn id="2" xr3:uid="{E48467E6-2FC4-4857-8320-D16009BE985F}" name="Senses" dataDxfId="224"/>
  </tableColumns>
  <tableStyleInfo name="TableStyleMedium2" showFirstColumn="0" showLastColumn="0" showRowStripes="1" showColumnStripes="0"/>
</table>
</file>

<file path=xl/tables/table25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5" xr:uid="{F3C156E4-6B83-442F-8F1C-58A7D71C4943}" name="Table225" displayName="Table225" ref="BP19:BQ119" totalsRowShown="0" headerRowDxfId="223" dataDxfId="222">
  <tableColumns count="2">
    <tableColumn id="1" xr3:uid="{35058DBB-4DB3-4411-A69E-7275D4D8D1DB}" name=" " dataDxfId="221"/>
    <tableColumn id="2" xr3:uid="{28C49AA1-42F9-4D4A-B0EE-4AB06E2AE23C}" name="Alignment" dataDxfId="220"/>
  </tableColumns>
  <tableStyleInfo name="TableStyleMedium2" showFirstColumn="0" showLastColumn="0" showRowStripes="1" showColumnStripes="0"/>
</table>
</file>

<file path=xl/tables/table25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7" xr:uid="{30EABE47-5550-4155-A478-A1C3424CA2D3}" name="Table227" displayName="Table227" ref="BP121:BQ131" totalsRowShown="0" headerRowDxfId="219" dataDxfId="218">
  <tableColumns count="2">
    <tableColumn id="1" xr3:uid="{56DABA83-36D9-4471-9C18-4521C81F9ADB}" name=" " dataDxfId="217"/>
    <tableColumn id="2" xr3:uid="{1013FE0B-8A87-436A-9217-E299CBCB9E24}" name="Purpose" dataDxfId="216"/>
  </tableColumns>
  <tableStyleInfo name="TableStyleMedium2" showFirstColumn="0" showLastColumn="0" showRowStripes="1" showColumnStripes="0"/>
</table>
</file>

<file path=xl/tables/table25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9" xr:uid="{FD6C3F98-DF2B-423E-8A34-6FA8C8810159}" name="Table229" displayName="Table229" ref="W1:W2" totalsRowShown="0" headerRowDxfId="215" dataDxfId="214">
  <tableColumns count="1">
    <tableColumn id="1" xr3:uid="{7B2AE8E1-3E15-4DF4-AB95-2E7FF95DCF46}" name="Primary Type" dataDxfId="213">
      <calculatedColumnFormula>VLOOKUP(RANDBETWEEN(1,100),Table576466[],2)</calculatedColumnFormula>
    </tableColumn>
  </tableColumns>
  <tableStyleInfo name="TableStyleMedium2" showFirstColumn="0" showLastColumn="0" showRowStripes="1" showColumnStripes="0"/>
</table>
</file>

<file path=xl/tables/table25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0" xr:uid="{F43F962D-3E37-4E4B-A2FE-2F1E955C686D}" name="Table230" displayName="Table230" ref="W3:W4" totalsRowShown="0" headerRowDxfId="212" dataDxfId="211">
  <tableColumns count="1">
    <tableColumn id="1" xr3:uid="{EB3A7513-D939-4E36-BDF5-B2C4D0A7330C}" name="Secondary Type" dataDxfId="210">
      <calculatedColumnFormula>IF(W2="armor of resistance (breastplate)",VLOOKUP(RANDBETWEEN(1,10),Table175[],2),IF(W2="armor of resistance (studded leather)",VLOOKUP(RANDBETWEEN(1,10),Table175[],2),IF(W2="armor of resistance (splint)",VLOOKUP(RANDBETWEEN(1,10),Table175[],2),IF(W2="candle of invocation",VLOOKUP(RANDBETWEEN(1,20),Table176[],2),IF(W2="carpet of flying",VLOOKUP(RANDBETWEEN(1,4),Table177[],2),IF(W2="Weapon +3",VLOOKUP(RANDBETWEEN(1,100),Table184[],2),IF(W2="Dragon scale mail",VLOOKUP(RANDBETWEEN(1,10),Table178[],2),IF(W2="Manual of Golems",VLOOKUP(RANDBETWEEN(1,20),Table180[],2),IF(W2="nine lives stealer",RANDBETWEEN(2,9)," ")))))))))</calculatedColumnFormula>
    </tableColumn>
  </tableColumns>
  <tableStyleInfo name="TableStyleMedium2" showFirstColumn="0" showLastColumn="0" showRowStripes="1" showColumnStripes="0"/>
</table>
</file>

<file path=xl/tables/table25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1" xr:uid="{5B9BED6C-5F23-4BC7-9935-2149D2E121CB}" name="Table231" displayName="Table231" ref="T1:T2" totalsRowShown="0" headerRowDxfId="209" dataDxfId="208">
  <tableColumns count="1">
    <tableColumn id="1" xr3:uid="{36997946-205E-4222-9454-1AE0EFE9D351}" name="Primary Type" dataDxfId="207">
      <calculatedColumnFormula>VLOOKUP(RANDBETWEEN(1,100),Table576465[],2)</calculatedColumnFormula>
    </tableColumn>
  </tableColumns>
  <tableStyleInfo name="TableStyleMedium2" showFirstColumn="0" showLastColumn="0" showRowStripes="1" showColumnStripes="0"/>
</table>
</file>

<file path=xl/tables/table25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2" xr:uid="{2308C6FD-68F3-4776-8F5A-2F61E27F372B}" name="Table232" displayName="Table232" ref="T3:T4" totalsRowShown="0" headerRowDxfId="206" dataDxfId="205">
  <tableColumns count="1">
    <tableColumn id="1" xr3:uid="{25B24C0D-8B37-47FB-9748-1768F2A012A9}" name="Secondary Type" dataDxfId="204">
      <calculatedColumnFormula>IF(T2="armor of resistance (chain mail)",VLOOKUP(RANDBETWEEN(1,10),Table175[],2),IF(T2="armor of resistance (chain shirt)",VLOOKUP(RANDBETWEEN(1,10),Table175[],2),IF(T2="armor of resistance (leather)",VLOOKUP(RANDBETWEEN(1,10),Table175[],2),IF(T2="armor of resistance (scale mail)",VLOOKUP(RANDBETWEEN(1,10),Table175[],2),IF(T2="ring of resistance",VLOOKUP(RANDBETWEEN(1,10),Table175[],2),IF(T2="Weapon +2",VLOOKUP(RANDBETWEEN(1,100),Table184[],2),IF(T2="Figurine of Wondrous Power",VLOOKUP(RANDBETWEEN(1,8),Table187[],2),IF(T2="Necklace of Prayer Beads",RANDBETWEEN(2,6)," "))))))))</calculatedColumnFormula>
    </tableColumn>
  </tableColumns>
  <tableStyleInfo name="TableStyleMedium2" showFirstColumn="0" showLastColumn="0" showRowStripes="1" showColumnStripes="0"/>
</table>
</file>

<file path=xl/tables/table25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3" xr:uid="{CB7D520F-072D-42E8-A244-0C8DF174CC29}" name="Table231234" displayName="Table231234" ref="Q1:Q2" totalsRowShown="0" headerRowDxfId="203" dataDxfId="202">
  <tableColumns count="1">
    <tableColumn id="1" xr3:uid="{7CB0750C-86B8-4C10-A3FF-C638209B65A6}" name="Primary Type" dataDxfId="201">
      <calculatedColumnFormula>VLOOKUP(RANDBETWEEN(1,100),Table5764[],2)</calculatedColumnFormula>
    </tableColumn>
  </tableColumns>
  <tableStyleInfo name="TableStyleMedium2" showFirstColumn="0" showLastColumn="0" showRowStripes="1" showColumnStripes="0"/>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4" xr:uid="{47D1F775-35C9-4175-81EC-0C9E5CE521C1}" name="Table37414274335" displayName="Table37414274335" ref="A49:L51" headerRowCount="0" totalsRowShown="0" headerRowDxfId="3005" dataDxfId="3004">
  <tableColumns count="12">
    <tableColumn id="1" xr3:uid="{B0075C87-9073-4199-8562-B00D136B0E02}" name="Column1" headerRowDxfId="3003" dataDxfId="3002"/>
    <tableColumn id="2" xr3:uid="{053D6733-320E-40B4-8D72-11A89F446CE4}" name="Column2" headerRowDxfId="3001" dataDxfId="3000"/>
    <tableColumn id="3" xr3:uid="{B5DA9FBE-484A-4A94-8ED7-5086A05312AB}" name="Column3" headerRowDxfId="2999" dataDxfId="2998"/>
    <tableColumn id="4" xr3:uid="{252994A3-856B-41A2-AC84-AA482E03D9FF}" name="Column4" headerRowDxfId="2997" dataDxfId="2996"/>
    <tableColumn id="5" xr3:uid="{D06E71DB-86BC-40CA-80D4-C7DFD9171E73}" name="Column5" headerRowDxfId="2995" dataDxfId="2994"/>
    <tableColumn id="6" xr3:uid="{70FA1D47-F940-478D-BDD1-50DC31AFC55A}" name="Column6" headerRowDxfId="2993" dataDxfId="2992"/>
    <tableColumn id="7" xr3:uid="{9E74080F-E763-4572-9298-62A15F889A93}" name="Column7" dataDxfId="2991"/>
    <tableColumn id="8" xr3:uid="{974BFEA7-B1EF-4049-97E7-0F8195742B66}" name="Column8" dataDxfId="2990"/>
    <tableColumn id="9" xr3:uid="{7087B265-31F3-44A1-9B1B-7524B45E58EB}" name="Column9" dataDxfId="2989"/>
    <tableColumn id="10" xr3:uid="{9492BF0A-7BAB-407B-8348-FE2E60F31808}" name="Column10" dataDxfId="2988"/>
    <tableColumn id="11" xr3:uid="{2F5B1D55-BC26-4C06-BCC7-FA562C0CA0C8}" name="Column11" dataDxfId="2987"/>
    <tableColumn id="12" xr3:uid="{6AB96564-164D-4B49-BC93-8A82223C402E}" name="Column12" dataDxfId="2986"/>
  </tableColumns>
  <tableStyleInfo name="TableStyleMedium2" showFirstColumn="0" showLastColumn="0" showRowStripes="0" showColumnStripes="0"/>
</table>
</file>

<file path=xl/tables/table26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4" xr:uid="{E95D8165-C3E0-401F-9D80-6AD77767D21B}" name="Table232235" displayName="Table232235" ref="Q3:Q4" totalsRowShown="0" headerRowDxfId="200" dataDxfId="199">
  <tableColumns count="1">
    <tableColumn id="1" xr3:uid="{83AC73B2-48C7-4D79-B29B-E5F61D093CC6}" name="Secondary Type" dataDxfId="198">
      <calculatedColumnFormula>IF(Q2="weapon +1",VLOOKUP(RANDBETWEEN(1,100),Table184[],2)," ")</calculatedColumnFormula>
    </tableColumn>
  </tableColumns>
  <tableStyleInfo name="TableStyleMedium2" showFirstColumn="0" showLastColumn="0" showRowStripes="1" showColumnStripes="0"/>
</table>
</file>

<file path=xl/tables/table26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5" xr:uid="{4F5B6F2F-DC79-4C62-BD35-F57B7DE3B21C}" name="Table231234236" displayName="Table231234236" ref="N1:N2" totalsRowShown="0" headerRowDxfId="197" dataDxfId="196">
  <tableColumns count="1">
    <tableColumn id="1" xr3:uid="{BF27AF7A-5ADB-433D-806C-672A26499BC3}" name="Primary Type" dataDxfId="195">
      <calculatedColumnFormula>VLOOKUP(RANDBETWEEN(1,100),Table5763[],2)</calculatedColumnFormula>
    </tableColumn>
  </tableColumns>
  <tableStyleInfo name="TableStyleMedium2" showFirstColumn="0" showLastColumn="0" showRowStripes="1" showColumnStripes="0"/>
</table>
</file>

<file path=xl/tables/table26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6" xr:uid="{E52A5A40-A121-4CD9-A208-26F6022A9C8D}" name="Table232235237" displayName="Table232235237" ref="N3:N4" totalsRowShown="0" headerRowDxfId="194" dataDxfId="193">
  <tableColumns count="1">
    <tableColumn id="1" xr3:uid="{CEB1A830-5188-4352-9C16-2F0DC6FDF5C7}" name="Secondary Type" dataDxfId="192">
      <calculatedColumnFormula>IF(N2="spell scroll (8th level)",VLOOKUP(RANDBETWEEN(1,22),Table193[],2),IF(N2="spell scroll (9th level)",VLOOKUP(RANDBETWEEN(1,19),Table194[],2),IF(N2="sovereign glue",RANDBETWEEN(2,7)," ")))</calculatedColumnFormula>
    </tableColumn>
  </tableColumns>
  <tableStyleInfo name="TableStyleMedium2" showFirstColumn="0" showLastColumn="0" showRowStripes="1" showColumnStripes="0"/>
</table>
</file>

<file path=xl/tables/table26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7" xr:uid="{E8191C05-D27B-4BF3-A5BB-7B4B3D3218EB}" name="Table231234236238" displayName="Table231234236238" ref="K1:K2" totalsRowShown="0" headerRowDxfId="191" dataDxfId="190">
  <tableColumns count="1">
    <tableColumn id="1" xr3:uid="{162840F8-90F5-4BD8-A0D1-9AB7939E6743}" name="Primary Type" dataDxfId="189">
      <calculatedColumnFormula>VLOOKUP(RANDBETWEEN(1,100),Table5762[],2)</calculatedColumnFormula>
    </tableColumn>
  </tableColumns>
  <tableStyleInfo name="TableStyleMedium2" showFirstColumn="0" showLastColumn="0" showRowStripes="1" showColumnStripes="0"/>
</table>
</file>

<file path=xl/tables/table26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8" xr:uid="{4BBE8CD6-5A3C-42B1-BD6A-7275ED363376}" name="Table232235237239" displayName="Table232235237239" ref="K3:K4" totalsRowShown="0" headerRowDxfId="188" dataDxfId="187">
  <tableColumns count="1">
    <tableColumn id="1" xr3:uid="{D9F13AE6-8765-4AE4-AF19-D343CB429C85}" name="Secondary Type" dataDxfId="186">
      <calculatedColumnFormula>IF(K2="spell scroll (6th level)",VLOOKUP(RANDBETWEEN(1,44),Table196[],2),IF(K2="spell scroll (7th level)",VLOOKUP(RANDBETWEEN(1,24),Table195[],2),IF(K2="spell scroll (8th level)",VLOOKUP(RANDBETWEEN(1,22),Table193[],2),IF(K2="ammunition +3",VLOOKUP(RANDBETWEEN(1,6),Table185[],2)," "))))</calculatedColumnFormula>
    </tableColumn>
  </tableColumns>
  <tableStyleInfo name="TableStyleMedium2" showFirstColumn="0" showLastColumn="0" showRowStripes="1" showColumnStripes="0"/>
</table>
</file>

<file path=xl/tables/table26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9" xr:uid="{9F2BC037-E4EA-490E-B378-4B5406624413}" name="Table231234236238240" displayName="Table231234236238240" ref="H1:H2" totalsRowShown="0" headerRowDxfId="185" dataDxfId="184">
  <tableColumns count="1">
    <tableColumn id="1" xr3:uid="{DE766029-4CEF-41A2-B6D4-6F043C5A3DD1}" name="Primary Type" dataDxfId="183">
      <calculatedColumnFormula>VLOOKUP(RANDBETWEEN(1,100),Table5761[],2)</calculatedColumnFormula>
    </tableColumn>
  </tableColumns>
  <tableStyleInfo name="TableStyleMedium2" showFirstColumn="0" showLastColumn="0" showRowStripes="1" showColumnStripes="0"/>
</table>
</file>

<file path=xl/tables/table26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0" xr:uid="{0023FAE0-C392-404B-B2C7-96DDEB8313AF}" name="Table232235237239241" displayName="Table232235237239241" ref="H3:H4" totalsRowShown="0" headerRowDxfId="182" dataDxfId="181">
  <tableColumns count="1">
    <tableColumn id="1" xr3:uid="{EBF9A5E3-08AC-4AF4-BA9F-BF35E602FF78}" name="Secondary Type" dataDxfId="180">
      <calculatedColumnFormula>IF(H2="spell scroll (4th level)",VLOOKUP(RANDBETWEEN(1,45),Table198[],2),IF(H2="spell scroll (5th level)",VLOOKUP(RANDBETWEEN(1,58),Table197[],2),IF(H2="scroll of protection",VLOOKUP(RANDBETWEEN(1,20),Table182[],2),IF(H2="Quaal's feather token",VLOOKUP(RANDBETWEEN(1,20),Table181[],2),IF(H2="ammunition +2",VLOOKUP(RANDBETWEEN(1,6),Table185[],2),IF(H2="necklace of fireballs",RANDBETWEEN(3,9)," "))))))</calculatedColumnFormula>
    </tableColumn>
  </tableColumns>
  <tableStyleInfo name="TableStyleMedium2" showFirstColumn="0" showLastColumn="0" showRowStripes="1" showColumnStripes="0"/>
</table>
</file>

<file path=xl/tables/table26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1" xr:uid="{C2B7AF58-A4C5-4D00-93E2-0C8AAD3490FC}" name="Table231234236238242" displayName="Table231234236238242" ref="E1:E2" totalsRowShown="0" headerRowDxfId="179" dataDxfId="178">
  <tableColumns count="1">
    <tableColumn id="1" xr3:uid="{6673B675-3430-4403-8A1E-0E7A958CF391}" name="Primary Type" dataDxfId="177">
      <calculatedColumnFormula>VLOOKUP(RANDBETWEEN(1,100),Table5760[],2)</calculatedColumnFormula>
    </tableColumn>
  </tableColumns>
  <tableStyleInfo name="TableStyleMedium2" showFirstColumn="0" showLastColumn="0" showRowStripes="1" showColumnStripes="0"/>
</table>
</file>

<file path=xl/tables/table26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2" xr:uid="{EB3A05F2-73DE-4C04-9CDE-AF7C71E90D3B}" name="Table232235237239243" displayName="Table232235237239243" ref="E3:E4" totalsRowShown="0" headerRowDxfId="176" dataDxfId="175">
  <tableColumns count="1">
    <tableColumn id="1" xr3:uid="{DB40B5BE-1B21-47FF-8CB8-2E5604B77435}" name="Secondary Type" dataDxfId="174">
      <calculatedColumnFormula>IF(E2="spell scroll (2nd Level)",VLOOKUP(RANDBETWEEN(1,71),Table192[],2),IF(E2="spell scroll (3rd level)",VLOOKUP(RANDBETWEEN(1,62),Table199[],2),IF(E2="ammunition +1",VLOOKUP(RANDBETWEEN(1,6),Table185[],2),IF(E2="dust of disappearance",RANDBETWEEN(5,10),IF(E2="Robe of useful items",RANDBETWEEN(4,16)," ")))))</calculatedColumnFormula>
    </tableColumn>
  </tableColumns>
  <tableStyleInfo name="TableStyleMedium2" showFirstColumn="0" showLastColumn="0" showRowStripes="1" showColumnStripes="0"/>
</table>
</file>

<file path=xl/tables/table26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3" xr:uid="{C039F7CB-34A9-49F3-96B1-EC37220564DF}" name="Table231234236238244" displayName="Table231234236238244" ref="B1:B2" totalsRowShown="0" headerRowDxfId="173" dataDxfId="172">
  <tableColumns count="1">
    <tableColumn id="1" xr3:uid="{C02C8682-4AF6-4BE5-93D7-84CDE9A5B8BE}" name="Primary Type" dataDxfId="171">
      <calculatedColumnFormula>VLOOKUP(RANDBETWEEN(1,100),Table57[],2)</calculatedColumnFormula>
    </tableColumn>
  </tableColumns>
  <tableStyleInfo name="TableStyleMedium2" showFirstColumn="0" showLastColumn="0" showRowStripes="1" showColumnStripes="0"/>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4" xr:uid="{813CB4D6-C915-484E-83C2-92EA789F0468}" name="Table359395" displayName="Table359395" ref="A15:I17" headerRowCount="0" totalsRowShown="0" headerRowDxfId="2985" dataDxfId="2984">
  <tableColumns count="9">
    <tableColumn id="1" xr3:uid="{96BF039A-3FC3-438D-9058-9F616C34E1B7}" name="Column1" headerRowDxfId="2983" dataDxfId="2982"/>
    <tableColumn id="2" xr3:uid="{69AECEB2-A9BB-463F-94A4-1F22D1389789}" name="Column2" headerRowDxfId="2981" dataDxfId="2980"/>
    <tableColumn id="3" xr3:uid="{D7989A84-D012-419B-8436-5394BA2F6E0E}" name="Column3" headerRowDxfId="2979" dataDxfId="2978"/>
    <tableColumn id="4" xr3:uid="{42B74C93-C4E0-4785-B682-F03D34FB7347}" name="Column4" headerRowDxfId="2977" dataDxfId="2976"/>
    <tableColumn id="5" xr3:uid="{9F735182-821B-4753-B812-B3351756B525}" name="Column5" headerRowDxfId="2975" dataDxfId="2974"/>
    <tableColumn id="6" xr3:uid="{7EDD0466-ECEF-448A-87AB-1C6AD6676FE1}" name="Column6" headerRowDxfId="2973" dataDxfId="2972"/>
    <tableColumn id="7" xr3:uid="{8370041D-E1E1-4300-9DCD-4182A4815CE3}" name="Column7" headerRowDxfId="2971" dataDxfId="2970"/>
    <tableColumn id="8" xr3:uid="{A3582EB1-9CFF-4452-BE48-B1E9746DB123}" name="Column8" headerRowDxfId="2969" dataDxfId="2968"/>
    <tableColumn id="9" xr3:uid="{FBDC5E25-529C-4D5C-BE44-029C28E48F55}" name="Column9" dataDxfId="2967"/>
  </tableColumns>
  <tableStyleInfo name="TableStyleMedium2" showFirstColumn="0" showLastColumn="0" showRowStripes="0" showColumnStripes="0"/>
</table>
</file>

<file path=xl/tables/table27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4" xr:uid="{023BB1F9-2781-431F-8929-7E7493E89BD9}" name="Table232235237239245" displayName="Table232235237239245" ref="B3:B4" totalsRowShown="0" headerRowDxfId="170" dataDxfId="169">
  <tableColumns count="1">
    <tableColumn id="1" xr3:uid="{723F0F3C-0676-4E66-AB30-AE6829FC6BB8}" name="Secondary Type" dataDxfId="168">
      <calculatedColumnFormula>IF(B2="spell scroll (cantrip)",VLOOKUP(RANDBETWEEN(1,43),Table191[],2),IF(B2="spell scroll (1st level)",VLOOKUP(RANDBETWEEN(1,73),Table190[],2),IF(B2="spell scroll (2nd level)",VLOOKUP(RANDBETWEEN(1,71),Table192[],2)," ")))</calculatedColumnFormula>
    </tableColumn>
  </tableColumns>
  <tableStyleInfo name="TableStyleMedium2" showFirstColumn="0" showLastColumn="0" showRowStripes="1" showColumnStripes="0"/>
</table>
</file>

<file path=xl/tables/table27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5" xr:uid="{E3C97DC2-381C-4063-8779-E7445798EAE1}" name="Table245" displayName="Table245" ref="B5:B6" totalsRowShown="0" headerRowDxfId="167" dataDxfId="166">
  <tableColumns count="1">
    <tableColumn id="1" xr3:uid="{FA6EF52F-32E8-44D4-AAFE-1A439F386C47}" name="Created By" dataDxfId="165">
      <calculatedColumnFormula>VLOOKUP(RANDBETWEEN(1,20),Table171[],2)</calculatedColumnFormula>
    </tableColumn>
  </tableColumns>
  <tableStyleInfo name="TableStyleMedium2" showFirstColumn="0" showLastColumn="0" showRowStripes="1" showColumnStripes="0"/>
</table>
</file>

<file path=xl/tables/table27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6" xr:uid="{FB6D5185-262B-44AC-A42A-42D77E521A7B}" name="Table246" displayName="Table246" ref="B7:B8" totalsRowShown="0" headerRowDxfId="164" dataDxfId="163">
  <tableColumns count="1">
    <tableColumn id="1" xr3:uid="{6CFE88DE-2B0D-4939-A36E-D240EF1B6372}" name="History" dataDxfId="162">
      <calculatedColumnFormula>VLOOKUP(RANDBETWEEN(1,8),Table172[],2)</calculatedColumnFormula>
    </tableColumn>
  </tableColumns>
  <tableStyleInfo name="TableStyleMedium2" showFirstColumn="0" showLastColumn="0" showRowStripes="1" showColumnStripes="0"/>
</table>
</file>

<file path=xl/tables/table27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7" xr:uid="{22AD96AF-134D-4E7E-BDF2-F0C46EFBB6AF}" name="Table247" displayName="Table247" ref="B9:B10" totalsRowShown="0" headerRowDxfId="161" dataDxfId="160">
  <tableColumns count="1">
    <tableColumn id="1" xr3:uid="{C7C50831-51BB-4E96-ACAE-285E695AC451}" name="Quirk" dataDxfId="159">
      <calculatedColumnFormula>VLOOKUP(RANDBETWEEN(1,12),Table174[],2)</calculatedColumnFormula>
    </tableColumn>
  </tableColumns>
  <tableStyleInfo name="TableStyleMedium2" showFirstColumn="0" showLastColumn="0" showRowStripes="1" showColumnStripes="0"/>
</table>
</file>

<file path=xl/tables/table27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8" xr:uid="{11DB9507-5A40-4926-9748-ACD392C6A15C}" name="Table248" displayName="Table248" ref="B11:B12" totalsRowShown="0" headerRowDxfId="158" dataDxfId="157">
  <tableColumns count="1">
    <tableColumn id="1" xr3:uid="{6FA21B2D-C6A1-40B0-9FF7-73423904BE28}" name="Property 1" dataDxfId="156">
      <calculatedColumnFormula>VLOOKUP(RANDBETWEEN(1,20),Table172[],2)</calculatedColumnFormula>
    </tableColumn>
  </tableColumns>
  <tableStyleInfo name="TableStyleMedium2" showFirstColumn="0" showLastColumn="0" showRowStripes="1" showColumnStripes="0"/>
</table>
</file>

<file path=xl/tables/table27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9" xr:uid="{CBBEDBA1-2724-4591-A5B3-02A3C301806F}" name="Table249" displayName="Table249" ref="B13:B14" totalsRowShown="0" headerRowDxfId="155" dataDxfId="154">
  <tableColumns count="1">
    <tableColumn id="1" xr3:uid="{B167E25B-C13E-451D-8432-9111DEF09D20}" name="Property 2" dataDxfId="153">
      <calculatedColumnFormula>IF(B12="roll 2x",VLOOKUP(RANDBETWEEN(1,20),Table173[],2)," ")</calculatedColumnFormula>
    </tableColumn>
  </tableColumns>
  <tableStyleInfo name="TableStyleMedium2" showFirstColumn="0" showLastColumn="0" showRowStripes="1" showColumnStripes="0"/>
</table>
</file>

<file path=xl/tables/table27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0" xr:uid="{B868C74E-9136-40EC-A373-75D35F84852F}" name="Table250" displayName="Table250" ref="B15:B16" totalsRowShown="0" headerRowDxfId="152" dataDxfId="151">
  <tableColumns count="1">
    <tableColumn id="1" xr3:uid="{4BC842D6-9129-4832-A2A1-1E9363430EB8}" name="Property 3" dataDxfId="150">
      <calculatedColumnFormula>IF(B12="roll 2x",VLOOKUP(RANDBETWEEN(1,20),Table173[],2)," ")</calculatedColumnFormula>
    </tableColumn>
  </tableColumns>
  <tableStyleInfo name="TableStyleMedium2" showFirstColumn="0" showLastColumn="0" showRowStripes="1" showColumnStripes="0"/>
</table>
</file>

<file path=xl/tables/table27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1" xr:uid="{D303B22A-0ECE-4ACE-84EE-3818C9FA7439}" name="Table245252" displayName="Table245252" ref="E5:E6" totalsRowShown="0" headerRowDxfId="149" dataDxfId="148">
  <tableColumns count="1">
    <tableColumn id="1" xr3:uid="{F05CE7B5-FD26-4FD0-A059-C87E9411F929}" name="Created By" dataDxfId="147">
      <calculatedColumnFormula>VLOOKUP(RANDBETWEEN(1,20),Table171[],2)</calculatedColumnFormula>
    </tableColumn>
  </tableColumns>
  <tableStyleInfo name="TableStyleMedium2" showFirstColumn="0" showLastColumn="0" showRowStripes="1" showColumnStripes="0"/>
</table>
</file>

<file path=xl/tables/table27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2" xr:uid="{E793C954-0DE3-4D9E-BF3B-422EDDE3FBD5}" name="Table246253" displayName="Table246253" ref="E7:E8" totalsRowShown="0" headerRowDxfId="146" dataDxfId="145">
  <tableColumns count="1">
    <tableColumn id="1" xr3:uid="{3756C1D0-66BB-4B95-BCD4-ACE774DEC0EE}" name="History" dataDxfId="144">
      <calculatedColumnFormula>VLOOKUP(RANDBETWEEN(1,8),Table172[],2)</calculatedColumnFormula>
    </tableColumn>
  </tableColumns>
  <tableStyleInfo name="TableStyleMedium2" showFirstColumn="0" showLastColumn="0" showRowStripes="1" showColumnStripes="0"/>
</table>
</file>

<file path=xl/tables/table27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3" xr:uid="{89A09244-4496-4765-AE4C-1D4D4572CDF2}" name="Table247254" displayName="Table247254" ref="E9:E10" totalsRowShown="0" headerRowDxfId="143" dataDxfId="142">
  <tableColumns count="1">
    <tableColumn id="1" xr3:uid="{BBFBDBD9-CC81-4230-A6B7-D21B0D6308AF}" name="Quirk" dataDxfId="141">
      <calculatedColumnFormula>VLOOKUP(RANDBETWEEN(1,12),Table174[],2)</calculatedColumnFormula>
    </tableColumn>
  </tableColumns>
  <tableStyleInfo name="TableStyleMedium2" showFirstColumn="0" showLastColumn="0" showRowStripes="1" showColumnStripes="0"/>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5" xr:uid="{BFC6AE5A-93D0-42DD-B9A2-68F4CF3E8EC1}" name="Table359362396" displayName="Table359362396" ref="A19:I21" headerRowCount="0" totalsRowShown="0" headerRowDxfId="2966" dataDxfId="2965">
  <tableColumns count="9">
    <tableColumn id="1" xr3:uid="{018C9095-35C3-41E7-B5CA-4EB062847ED0}" name="Column1" headerRowDxfId="2964" dataDxfId="2963"/>
    <tableColumn id="2" xr3:uid="{A192D7C3-BE51-4BAF-99B8-28954293C252}" name="Column2" headerRowDxfId="2962" dataDxfId="2961"/>
    <tableColumn id="3" xr3:uid="{DA0EC9CD-FDED-49F0-991E-272EE268CB88}" name="Column3" headerRowDxfId="2960" dataDxfId="2959"/>
    <tableColumn id="4" xr3:uid="{A8CECC4C-F2DC-4FA9-8992-211767C24C21}" name="Column4" headerRowDxfId="2958" dataDxfId="2957"/>
    <tableColumn id="5" xr3:uid="{2EE19CDC-4B89-4BED-A089-67846497CC7C}" name="Column5" headerRowDxfId="2956" dataDxfId="2955"/>
    <tableColumn id="6" xr3:uid="{2A4D6CD1-2CCE-4FBC-BB11-35E116B1373A}" name="Column6" headerRowDxfId="2954" dataDxfId="2953"/>
    <tableColumn id="7" xr3:uid="{C5B68CD0-79C7-4B09-8B9D-7700443CA771}" name="Column7" headerRowDxfId="2952" dataDxfId="2951"/>
    <tableColumn id="8" xr3:uid="{CACCC55C-DB30-4FEA-9064-6A9FA492CCEF}" name="Column8" headerRowDxfId="2950" dataDxfId="2949"/>
    <tableColumn id="9" xr3:uid="{4A51BAA1-8265-40C4-A41B-8AF910CD43AE}" name="Column9" dataDxfId="2948"/>
  </tableColumns>
  <tableStyleInfo name="TableStyleMedium2" showFirstColumn="0" showLastColumn="0" showRowStripes="0" showColumnStripes="0"/>
</table>
</file>

<file path=xl/tables/table28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4" xr:uid="{AF4440AD-B8B0-4677-B38D-2E078F14E509}" name="Table248255" displayName="Table248255" ref="E11:E12" totalsRowShown="0" headerRowDxfId="140" dataDxfId="139">
  <tableColumns count="1">
    <tableColumn id="1" xr3:uid="{7A6FE42C-E772-4E6A-B9EB-561544E20E01}" name="Property 1" dataDxfId="138">
      <calculatedColumnFormula>VLOOKUP(RANDBETWEEN(1,20),Table173[],2)</calculatedColumnFormula>
    </tableColumn>
  </tableColumns>
  <tableStyleInfo name="TableStyleMedium2" showFirstColumn="0" showLastColumn="0" showRowStripes="1" showColumnStripes="0"/>
</table>
</file>

<file path=xl/tables/table28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5" xr:uid="{EF19E62C-6ED0-4724-AE2A-8E32C990ED0E}" name="Table249256" displayName="Table249256" ref="E13:E14" totalsRowShown="0" headerRowDxfId="137" dataDxfId="136">
  <tableColumns count="1">
    <tableColumn id="1" xr3:uid="{CF3508E7-7709-4FD3-89B0-D12287C9E709}" name="Property 2" dataDxfId="135">
      <calculatedColumnFormula>IF(E12="roll 2x",VLOOKUP(RANDBETWEEN(1,20),Table173[],2)," ")</calculatedColumnFormula>
    </tableColumn>
  </tableColumns>
  <tableStyleInfo name="TableStyleMedium2" showFirstColumn="0" showLastColumn="0" showRowStripes="1" showColumnStripes="0"/>
</table>
</file>

<file path=xl/tables/table28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6" xr:uid="{F51F6691-A96C-432E-AB0B-B09D945F9439}" name="Table250257" displayName="Table250257" ref="E15:E16" totalsRowShown="0" headerRowDxfId="134" dataDxfId="133">
  <tableColumns count="1">
    <tableColumn id="1" xr3:uid="{DBB8D4E1-461D-47F7-AB37-4C5F9EA530B6}" name="Property 3" dataDxfId="132">
      <calculatedColumnFormula>IF(E12="roll 2x",VLOOKUP(RANDBETWEEN(1,20),Table173[],2)," ")</calculatedColumnFormula>
    </tableColumn>
  </tableColumns>
  <tableStyleInfo name="TableStyleMedium2" showFirstColumn="0" showLastColumn="0" showRowStripes="1" showColumnStripes="0"/>
</table>
</file>

<file path=xl/tables/table28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7" xr:uid="{1738D762-9905-42F9-ABED-7E2F6BA802A4}" name="Table245258" displayName="Table245258" ref="H5:H6" totalsRowShown="0" headerRowDxfId="131" dataDxfId="130">
  <tableColumns count="1">
    <tableColumn id="1" xr3:uid="{5BA7B06F-7D05-47D7-8964-E39C98F497BE}" name="Created By" dataDxfId="129">
      <calculatedColumnFormula>VLOOKUP(RANDBETWEEN(1,20),Table171[],2)</calculatedColumnFormula>
    </tableColumn>
  </tableColumns>
  <tableStyleInfo name="TableStyleMedium2" showFirstColumn="0" showLastColumn="0" showRowStripes="1" showColumnStripes="0"/>
</table>
</file>

<file path=xl/tables/table28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8" xr:uid="{B2A2F2C2-C10D-4BF6-8FA7-BE74B3CCAD35}" name="Table246259" displayName="Table246259" ref="H7:H8" totalsRowShown="0" headerRowDxfId="128" dataDxfId="127">
  <tableColumns count="1">
    <tableColumn id="1" xr3:uid="{027175A4-7D02-4FE2-9FEE-7CC261D3887C}" name="History" dataDxfId="126">
      <calculatedColumnFormula>VLOOKUP(RANDBETWEEN(1,8),Table172[],2)</calculatedColumnFormula>
    </tableColumn>
  </tableColumns>
  <tableStyleInfo name="TableStyleMedium2" showFirstColumn="0" showLastColumn="0" showRowStripes="1" showColumnStripes="0"/>
</table>
</file>

<file path=xl/tables/table28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9" xr:uid="{DFA0A833-F0C3-468A-95AD-14B5941C0931}" name="Table247260" displayName="Table247260" ref="H9:H10" totalsRowShown="0" headerRowDxfId="125" dataDxfId="124">
  <tableColumns count="1">
    <tableColumn id="1" xr3:uid="{CC8A13AF-8362-4308-8FE2-DAD98CBAF439}" name="Quirk" dataDxfId="123">
      <calculatedColumnFormula>VLOOKUP(RANDBETWEEN(1,12),Table174[],2)</calculatedColumnFormula>
    </tableColumn>
  </tableColumns>
  <tableStyleInfo name="TableStyleMedium2" showFirstColumn="0" showLastColumn="0" showRowStripes="1" showColumnStripes="0"/>
</table>
</file>

<file path=xl/tables/table28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0" xr:uid="{649EEA38-840C-4000-BD23-591390036236}" name="Table248261" displayName="Table248261" ref="H11:H12" totalsRowShown="0" headerRowDxfId="122" dataDxfId="121">
  <tableColumns count="1">
    <tableColumn id="1" xr3:uid="{20804054-3A5E-4E37-A81B-3A3377D05D7C}" name="Property 1" dataDxfId="120">
      <calculatedColumnFormula>VLOOKUP(RANDBETWEEN(1,20),Table173[],2)</calculatedColumnFormula>
    </tableColumn>
  </tableColumns>
  <tableStyleInfo name="TableStyleMedium2" showFirstColumn="0" showLastColumn="0" showRowStripes="1" showColumnStripes="0"/>
</table>
</file>

<file path=xl/tables/table28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1" xr:uid="{7219615F-9737-4D43-91F5-7B4E620718AE}" name="Table249262" displayName="Table249262" ref="H13:H14" totalsRowShown="0" headerRowDxfId="119" dataDxfId="118">
  <tableColumns count="1">
    <tableColumn id="1" xr3:uid="{9567FD58-BCBB-4761-A1C4-5A8E059FD8A0}" name="Property 2" dataDxfId="117">
      <calculatedColumnFormula>IF(H12="roll 2x",VLOOKUP(RANDBETWEEN(1,20),Table173[],2)," ")</calculatedColumnFormula>
    </tableColumn>
  </tableColumns>
  <tableStyleInfo name="TableStyleMedium2" showFirstColumn="0" showLastColumn="0" showRowStripes="1" showColumnStripes="0"/>
</table>
</file>

<file path=xl/tables/table28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2" xr:uid="{6E249142-614D-419F-934C-4C484EFF0542}" name="Table250263" displayName="Table250263" ref="H15:H16" totalsRowShown="0" headerRowDxfId="116" dataDxfId="115">
  <tableColumns count="1">
    <tableColumn id="1" xr3:uid="{92A9559C-7D65-405D-988C-AFC17482C666}" name="Property 3" dataDxfId="114">
      <calculatedColumnFormula>IF(H12="roll 2x",VLOOKUP(RANDBETWEEN(1,20),Table173[],2)," ")</calculatedColumnFormula>
    </tableColumn>
  </tableColumns>
  <tableStyleInfo name="TableStyleMedium2" showFirstColumn="0" showLastColumn="0" showRowStripes="1" showColumnStripes="0"/>
</table>
</file>

<file path=xl/tables/table28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9" xr:uid="{CCBD9E8F-26DE-4CD2-941D-BD6EF7176512}" name="Table245270" displayName="Table245270" ref="K5:K6" totalsRowShown="0" headerRowDxfId="113" dataDxfId="112">
  <tableColumns count="1">
    <tableColumn id="1" xr3:uid="{59A03527-5435-4D3A-82C3-ACB892B300A2}" name="Created By" dataDxfId="111">
      <calculatedColumnFormula>VLOOKUP(RANDBETWEEN(1,20),Table171[],2)</calculatedColumnFormula>
    </tableColumn>
  </tableColumns>
  <tableStyleInfo name="TableStyleMedium2" showFirstColumn="0" showLastColumn="0" showRowStripes="1" showColumnStripes="0"/>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6" xr:uid="{9F40D621-42E7-4FCA-BFE6-A1F8BEA2F6A4}" name="Table359362363397" displayName="Table359362363397" ref="A23:I25" headerRowCount="0" totalsRowShown="0" headerRowDxfId="2947" dataDxfId="2946">
  <tableColumns count="9">
    <tableColumn id="1" xr3:uid="{AC1BA384-533D-485F-999F-34073BD0BA29}" name="Column1" headerRowDxfId="2945" dataDxfId="2944"/>
    <tableColumn id="2" xr3:uid="{D131C1E3-6ED2-45DA-A758-B2241D8D15FE}" name="Column2" headerRowDxfId="2943" dataDxfId="2942"/>
    <tableColumn id="3" xr3:uid="{156E2B38-8CFC-4317-AC65-45752DCBF5D8}" name="Column3" headerRowDxfId="2941" dataDxfId="2940"/>
    <tableColumn id="4" xr3:uid="{84C1BD9F-FFE9-4928-8774-1FCBA44EF2BC}" name="Column4" headerRowDxfId="2939" dataDxfId="2938"/>
    <tableColumn id="5" xr3:uid="{925D4CB1-FB1F-47E1-A678-997B35C56BFD}" name="Column5" headerRowDxfId="2937" dataDxfId="2936"/>
    <tableColumn id="6" xr3:uid="{0FC196AE-3A33-4272-9AC3-F96DC5ED3B49}" name="Column6" headerRowDxfId="2935" dataDxfId="2934"/>
    <tableColumn id="7" xr3:uid="{A554ABEA-CC46-456C-9288-371C91D39123}" name="Column7" headerRowDxfId="2933" dataDxfId="2932"/>
    <tableColumn id="8" xr3:uid="{227B11F1-25A9-49D6-9F09-63A72C83B5A0}" name="Column8" headerRowDxfId="2931" dataDxfId="2930"/>
    <tableColumn id="9" xr3:uid="{9EEC10E1-334F-4B86-AAD5-F2DA9B38A1E3}" name="Column9" dataDxfId="2929"/>
  </tableColumns>
  <tableStyleInfo name="TableStyleMedium2" showFirstColumn="0" showLastColumn="0" showRowStripes="0" showColumnStripes="0"/>
</table>
</file>

<file path=xl/tables/table29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0" xr:uid="{6BBC6501-B86B-49D5-845A-046EB60DC9F0}" name="Table246271" displayName="Table246271" ref="K7:K8" totalsRowShown="0" headerRowDxfId="110" dataDxfId="109">
  <tableColumns count="1">
    <tableColumn id="1" xr3:uid="{40CFF1E9-C6BE-4A60-9911-0BAE042C18E8}" name="History" dataDxfId="108">
      <calculatedColumnFormula>VLOOKUP(RANDBETWEEN(1,8),Table172[],2)</calculatedColumnFormula>
    </tableColumn>
  </tableColumns>
  <tableStyleInfo name="TableStyleMedium2" showFirstColumn="0" showLastColumn="0" showRowStripes="1" showColumnStripes="0"/>
</table>
</file>

<file path=xl/tables/table29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1" xr:uid="{3390594C-7024-4DCD-9E65-7FD5DC164D0F}" name="Table247272" displayName="Table247272" ref="K9:K10" totalsRowShown="0" headerRowDxfId="107" dataDxfId="106">
  <tableColumns count="1">
    <tableColumn id="1" xr3:uid="{850C9662-428F-4BD9-B491-7A57739B2311}" name="Quirk" dataDxfId="105">
      <calculatedColumnFormula>VLOOKUP(RANDBETWEEN(1,12),Table174[],2)</calculatedColumnFormula>
    </tableColumn>
  </tableColumns>
  <tableStyleInfo name="TableStyleMedium2" showFirstColumn="0" showLastColumn="0" showRowStripes="1" showColumnStripes="0"/>
</table>
</file>

<file path=xl/tables/table29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2" xr:uid="{3F6B0CDA-0D2C-4F03-8647-DF3F9F003603}" name="Table248273" displayName="Table248273" ref="K11:K12" totalsRowShown="0" headerRowDxfId="104" dataDxfId="103">
  <tableColumns count="1">
    <tableColumn id="1" xr3:uid="{4EDAF60F-1743-47E6-BFBE-85A021949BB8}" name="Property 1" dataDxfId="102">
      <calculatedColumnFormula>VLOOKUP(RANDBETWEEN(1,20),Table173[],2)</calculatedColumnFormula>
    </tableColumn>
  </tableColumns>
  <tableStyleInfo name="TableStyleMedium2" showFirstColumn="0" showLastColumn="0" showRowStripes="1" showColumnStripes="0"/>
</table>
</file>

<file path=xl/tables/table29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3" xr:uid="{57A40374-8DD8-42DD-8955-6781670FFEA7}" name="Table249274" displayName="Table249274" ref="K13:K14" totalsRowShown="0" headerRowDxfId="101" dataDxfId="100">
  <tableColumns count="1">
    <tableColumn id="1" xr3:uid="{FB206F7F-DEC9-4AA8-A08F-BBC4E929D738}" name="Property 2" dataDxfId="99">
      <calculatedColumnFormula>IF(K12="roll 2x",VLOOKUP(RANDBETWEEN(1,20),Table173[],2)," ")</calculatedColumnFormula>
    </tableColumn>
  </tableColumns>
  <tableStyleInfo name="TableStyleMedium2" showFirstColumn="0" showLastColumn="0" showRowStripes="1" showColumnStripes="0"/>
</table>
</file>

<file path=xl/tables/table29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4" xr:uid="{6173EB41-4032-4846-AA09-52A1486B4556}" name="Table250275" displayName="Table250275" ref="K15:K16" totalsRowShown="0" headerRowDxfId="98" dataDxfId="97">
  <tableColumns count="1">
    <tableColumn id="1" xr3:uid="{616C22E5-BBA2-406B-9D47-A243E573DA85}" name="Property 3" dataDxfId="96">
      <calculatedColumnFormula>IF(K12="roll 2x",VLOOKUP(RANDBETWEEN(1,20),Table173[],2)," ")</calculatedColumnFormula>
    </tableColumn>
  </tableColumns>
  <tableStyleInfo name="TableStyleMedium2" showFirstColumn="0" showLastColumn="0" showRowStripes="1" showColumnStripes="0"/>
</table>
</file>

<file path=xl/tables/table29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5" xr:uid="{6896772A-D4ED-4DDB-8C5A-3CF93F6B4EE6}" name="Table245276" displayName="Table245276" ref="N5:N6" totalsRowShown="0" headerRowDxfId="95" dataDxfId="94">
  <tableColumns count="1">
    <tableColumn id="1" xr3:uid="{FCF8B77E-E54F-4ED2-9FC2-EE0806258AF3}" name="Created By" dataDxfId="93">
      <calculatedColumnFormula>VLOOKUP(RANDBETWEEN(1,20),Table171[],2)</calculatedColumnFormula>
    </tableColumn>
  </tableColumns>
  <tableStyleInfo name="TableStyleMedium2" showFirstColumn="0" showLastColumn="0" showRowStripes="1" showColumnStripes="0"/>
</table>
</file>

<file path=xl/tables/table29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6" xr:uid="{41356275-76F5-47D7-8DFC-8BDDCBF88834}" name="Table246277" displayName="Table246277" ref="N7:N8" totalsRowShown="0" headerRowDxfId="92" dataDxfId="91">
  <tableColumns count="1">
    <tableColumn id="1" xr3:uid="{D3508A68-6CB1-4B86-8C2F-B8CB3D97504B}" name="History" dataDxfId="90">
      <calculatedColumnFormula>VLOOKUP(RANDBETWEEN(1,8),Table172[],2)</calculatedColumnFormula>
    </tableColumn>
  </tableColumns>
  <tableStyleInfo name="TableStyleMedium2" showFirstColumn="0" showLastColumn="0" showRowStripes="1" showColumnStripes="0"/>
</table>
</file>

<file path=xl/tables/table29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7" xr:uid="{88FDF750-3A25-4280-9B52-6AE5FB49CF8A}" name="Table247278" displayName="Table247278" ref="N9:N10" totalsRowShown="0" headerRowDxfId="89" dataDxfId="88">
  <tableColumns count="1">
    <tableColumn id="1" xr3:uid="{47E11623-8A6A-414E-BD42-0C82AE3DFA14}" name="Quirk" dataDxfId="87">
      <calculatedColumnFormula>VLOOKUP(RANDBETWEEN(1,12),Table174[],2)</calculatedColumnFormula>
    </tableColumn>
  </tableColumns>
  <tableStyleInfo name="TableStyleMedium2" showFirstColumn="0" showLastColumn="0" showRowStripes="1" showColumnStripes="0"/>
</table>
</file>

<file path=xl/tables/table29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8" xr:uid="{121C808C-05DF-406F-BA90-145AEA1D5135}" name="Table248279" displayName="Table248279" ref="N11:N12" totalsRowShown="0" headerRowDxfId="86" dataDxfId="85">
  <tableColumns count="1">
    <tableColumn id="1" xr3:uid="{A1919533-4BA7-4873-B924-464CE7AEECD5}" name="Property 1" dataDxfId="84">
      <calculatedColumnFormula>VLOOKUP(RANDBETWEEN(1,20),Table173[],2)</calculatedColumnFormula>
    </tableColumn>
  </tableColumns>
  <tableStyleInfo name="TableStyleMedium2" showFirstColumn="0" showLastColumn="0" showRowStripes="1" showColumnStripes="0"/>
</table>
</file>

<file path=xl/tables/table29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9" xr:uid="{6098E1C8-8DAB-49FE-B665-E0A5FE8472A4}" name="Table249280" displayName="Table249280" ref="N13:N14" totalsRowShown="0" headerRowDxfId="83" dataDxfId="82">
  <tableColumns count="1">
    <tableColumn id="1" xr3:uid="{AC35384B-7AA1-4196-8262-A395906F0A44}" name="Property 2" dataDxfId="81">
      <calculatedColumnFormula>IF(N12="roll 2x",VLOOKUP(RANDBETWEEN(1,20),Table173[],2)," ")</calculatedColumnFormula>
    </tableColumn>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 xr:uid="{8C6CAB8A-630E-4D37-82AE-25F6C4688886}" name="Table3439" displayName="Table3439" ref="J14:O24" totalsRowShown="0" headerRowDxfId="3342" dataDxfId="3341">
  <tableColumns count="6">
    <tableColumn id="1" xr3:uid="{339A9B19-0FCA-4704-A0A7-F751EFD93C69}" name="Individual: Challenge 5-10 Combined" dataDxfId="3340"/>
    <tableColumn id="2" xr3:uid="{CCDF36A5-D2E8-4EEF-BEFD-2D429F00E432}" name="cp" dataDxfId="3339"/>
    <tableColumn id="3" xr3:uid="{C77FF86E-E636-4F5A-82A4-E2A2FA11668E}" name="sp" dataDxfId="3338"/>
    <tableColumn id="4" xr3:uid="{894C517C-A0F0-4175-8C4C-05FB71191899}" name="ep" dataDxfId="3337"/>
    <tableColumn id="5" xr3:uid="{CDFD6759-100A-49E6-9250-F83C1B10420F}" name="gp" dataDxfId="3336"/>
    <tableColumn id="6" xr3:uid="{576BCD7C-9900-42DB-8F5C-6408C8A8620D}" name="pp" dataDxfId="3335"/>
  </tableColumns>
  <tableStyleInfo name="TableStyleLight20" showFirstColumn="0" showLastColumn="0" showRowStripes="1" showColumnStripes="0"/>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7" xr:uid="{FC36341A-0E43-4201-A965-874B14870449}" name="Table359362364398" displayName="Table359362364398" ref="A27:I29" headerRowCount="0" totalsRowShown="0" headerRowDxfId="2928" dataDxfId="2927">
  <tableColumns count="9">
    <tableColumn id="1" xr3:uid="{13286726-EA32-43CD-98DE-DB112050C0E2}" name="Column1" headerRowDxfId="2926" dataDxfId="2925"/>
    <tableColumn id="2" xr3:uid="{FB436521-B9B6-4673-8097-28D1AA1AB123}" name="Column2" headerRowDxfId="2924" dataDxfId="2923"/>
    <tableColumn id="3" xr3:uid="{52C31A4E-45D4-46AA-B3E8-A31E179514AE}" name="Column3" headerRowDxfId="2922" dataDxfId="2921"/>
    <tableColumn id="4" xr3:uid="{9F725F13-52B4-4290-B91C-0132D264BC48}" name="Column4" headerRowDxfId="2920" dataDxfId="2919"/>
    <tableColumn id="5" xr3:uid="{0CCE5142-5988-4D0B-9CED-26B2601993AB}" name="Column5" headerRowDxfId="2918" dataDxfId="2917"/>
    <tableColumn id="6" xr3:uid="{D1D88DFC-11E6-4014-86E8-5556FEDE4A15}" name="Column6" headerRowDxfId="2916" dataDxfId="2915"/>
    <tableColumn id="7" xr3:uid="{17BB6EBF-D266-4BC6-ACA4-F4E7418FD23D}" name="Column7" headerRowDxfId="2914" dataDxfId="2913"/>
    <tableColumn id="8" xr3:uid="{4569437F-C64C-4E09-9ABB-749AC56E0A97}" name="Column8" headerRowDxfId="2912" dataDxfId="2911"/>
    <tableColumn id="9" xr3:uid="{848350DD-1C45-46EC-BB65-DACB1B8B537F}" name="Column9" dataDxfId="2910"/>
  </tableColumns>
  <tableStyleInfo name="TableStyleMedium2" showFirstColumn="0" showLastColumn="0" showRowStripes="0" showColumnStripes="0"/>
</table>
</file>

<file path=xl/tables/table30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0" xr:uid="{52F48B30-F286-4302-B2A2-E804B7AB2781}" name="Table250281" displayName="Table250281" ref="N15:N16" totalsRowShown="0" headerRowDxfId="80" dataDxfId="79">
  <tableColumns count="1">
    <tableColumn id="1" xr3:uid="{BD57E6A4-F780-48C5-B316-F40496358146}" name="Property 3" dataDxfId="78">
      <calculatedColumnFormula>IF(N12="roll 2x",VLOOKUP(RANDBETWEEN(1,20),Table173[],2)," ")</calculatedColumnFormula>
    </tableColumn>
  </tableColumns>
  <tableStyleInfo name="TableStyleMedium2" showFirstColumn="0" showLastColumn="0" showRowStripes="1" showColumnStripes="0"/>
</table>
</file>

<file path=xl/tables/table30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1" xr:uid="{91EDA979-A033-4B58-AB75-51CB4037ADB5}" name="Table245282" displayName="Table245282" ref="Q5:Q6" totalsRowShown="0" headerRowDxfId="77" dataDxfId="76">
  <tableColumns count="1">
    <tableColumn id="1" xr3:uid="{59A7404C-B284-48C1-8245-2DEB50EA1BCC}" name="Created By" dataDxfId="75">
      <calculatedColumnFormula>VLOOKUP(RANDBETWEEN(1,20),Table171[],2)</calculatedColumnFormula>
    </tableColumn>
  </tableColumns>
  <tableStyleInfo name="TableStyleMedium2" showFirstColumn="0" showLastColumn="0" showRowStripes="1" showColumnStripes="0"/>
</table>
</file>

<file path=xl/tables/table30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2" xr:uid="{75AACDEE-8136-44F5-AC5D-6A60ED0ADE77}" name="Table246283" displayName="Table246283" ref="Q7:Q8" totalsRowShown="0" headerRowDxfId="74" dataDxfId="73">
  <tableColumns count="1">
    <tableColumn id="1" xr3:uid="{BA6D21F6-9D5F-4B48-86DC-77EB6952BCEF}" name="History" dataDxfId="72">
      <calculatedColumnFormula>VLOOKUP(RANDBETWEEN(1,8),Table172[],2)</calculatedColumnFormula>
    </tableColumn>
  </tableColumns>
  <tableStyleInfo name="TableStyleMedium2" showFirstColumn="0" showLastColumn="0" showRowStripes="1" showColumnStripes="0"/>
</table>
</file>

<file path=xl/tables/table30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3" xr:uid="{E9F22572-5263-4D82-8B22-015CA10B08E3}" name="Table247284" displayName="Table247284" ref="Q9:Q10" totalsRowShown="0" headerRowDxfId="71" dataDxfId="70">
  <tableColumns count="1">
    <tableColumn id="1" xr3:uid="{7A5395ED-BB9C-4F9F-9B29-07E08F2CA804}" name="Quirk" dataDxfId="69">
      <calculatedColumnFormula>VLOOKUP(RANDBETWEEN(1,12),Table174[],2)</calculatedColumnFormula>
    </tableColumn>
  </tableColumns>
  <tableStyleInfo name="TableStyleMedium2" showFirstColumn="0" showLastColumn="0" showRowStripes="1" showColumnStripes="0"/>
</table>
</file>

<file path=xl/tables/table30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4" xr:uid="{BD6434D5-FA3F-4FBA-9F6E-1BFB1946F585}" name="Table248285" displayName="Table248285" ref="Q11:Q12" totalsRowShown="0" headerRowDxfId="68" dataDxfId="67">
  <tableColumns count="1">
    <tableColumn id="1" xr3:uid="{D0D0B8FD-F490-4858-9C83-D829932C13C2}" name="Property 1" dataDxfId="66">
      <calculatedColumnFormula>VLOOKUP(RANDBETWEEN(1,20),Table173[],2)</calculatedColumnFormula>
    </tableColumn>
  </tableColumns>
  <tableStyleInfo name="TableStyleMedium2" showFirstColumn="0" showLastColumn="0" showRowStripes="1" showColumnStripes="0"/>
</table>
</file>

<file path=xl/tables/table30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5" xr:uid="{AF869BAC-C951-457A-8B2E-1AE3A8A9504B}" name="Table249286" displayName="Table249286" ref="Q13:Q14" totalsRowShown="0" headerRowDxfId="65" dataDxfId="64">
  <tableColumns count="1">
    <tableColumn id="1" xr3:uid="{08A3CE52-DA85-4EEE-8697-260D4A0B11F4}" name="Property 2" dataDxfId="63">
      <calculatedColumnFormula>IF(Q12="roll 2x",VLOOKUP(RANDBETWEEN(1,20),Table173[],2)," ")</calculatedColumnFormula>
    </tableColumn>
  </tableColumns>
  <tableStyleInfo name="TableStyleMedium2" showFirstColumn="0" showLastColumn="0" showRowStripes="1" showColumnStripes="0"/>
</table>
</file>

<file path=xl/tables/table30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6" xr:uid="{26FD5D9B-6111-40E5-963D-244389E3A973}" name="Table250287" displayName="Table250287" ref="Q15:Q16" totalsRowShown="0" headerRowDxfId="62" dataDxfId="61">
  <tableColumns count="1">
    <tableColumn id="1" xr3:uid="{DCFD222D-2692-4C4C-9E98-9F3868C38A27}" name="Property 3" dataDxfId="60">
      <calculatedColumnFormula>IF(Q12="roll 2x",VLOOKUP(RANDBETWEEN(1,20),Table173[],2)," ")</calculatedColumnFormula>
    </tableColumn>
  </tableColumns>
  <tableStyleInfo name="TableStyleMedium2" showFirstColumn="0" showLastColumn="0" showRowStripes="1" showColumnStripes="0"/>
</table>
</file>

<file path=xl/tables/table30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7" xr:uid="{B9AEBB64-6CDF-4811-B01B-9826741DD200}" name="Table245288" displayName="Table245288" ref="T5:T6" totalsRowShown="0" headerRowDxfId="59" dataDxfId="58">
  <tableColumns count="1">
    <tableColumn id="1" xr3:uid="{8FEFC379-BCD1-4AD5-8135-428F83783AB9}" name="Created By" dataDxfId="57">
      <calculatedColumnFormula>VLOOKUP(RANDBETWEEN(1,20),Table171[],2)</calculatedColumnFormula>
    </tableColumn>
  </tableColumns>
  <tableStyleInfo name="TableStyleMedium2" showFirstColumn="0" showLastColumn="0" showRowStripes="1" showColumnStripes="0"/>
</table>
</file>

<file path=xl/tables/table30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8" xr:uid="{3BEA558A-B693-4AF4-ABC0-4F403200C48F}" name="Table246289" displayName="Table246289" ref="T7:T8" totalsRowShown="0" headerRowDxfId="56" dataDxfId="55">
  <tableColumns count="1">
    <tableColumn id="1" xr3:uid="{F3C4E581-CDB2-464A-8EA8-A10240FF0D17}" name="History" dataDxfId="54">
      <calculatedColumnFormula>VLOOKUP(RANDBETWEEN(1,8),Table172[],2)</calculatedColumnFormula>
    </tableColumn>
  </tableColumns>
  <tableStyleInfo name="TableStyleMedium2" showFirstColumn="0" showLastColumn="0" showRowStripes="1" showColumnStripes="0"/>
</table>
</file>

<file path=xl/tables/table30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9" xr:uid="{9C95AE49-4BC3-4883-979E-B1D726C0DD12}" name="Table247290" displayName="Table247290" ref="T9:T10" totalsRowShown="0" headerRowDxfId="53" dataDxfId="52">
  <tableColumns count="1">
    <tableColumn id="1" xr3:uid="{5871975A-C427-4A8D-BF91-DF9CE6C51A35}" name="Quirk" dataDxfId="51">
      <calculatedColumnFormula>VLOOKUP(RANDBETWEEN(1,12),Table174[],2)</calculatedColumnFormula>
    </tableColumn>
  </tableColumns>
  <tableStyleInfo name="TableStyleMedium2" showFirstColumn="0" showLastColumn="0" showRowStripes="1" showColumnStripes="0"/>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8" xr:uid="{2FB9B47D-C76A-48C0-88B6-E33A5EEE1A9F}" name="Table359362365399" displayName="Table359362365399" ref="A31:I33" headerRowCount="0" totalsRowShown="0" headerRowDxfId="2909" dataDxfId="2908">
  <tableColumns count="9">
    <tableColumn id="1" xr3:uid="{4E4086E0-D3B3-4373-8BD0-B2E2DD97F58D}" name="Column1" headerRowDxfId="2907" dataDxfId="2906"/>
    <tableColumn id="2" xr3:uid="{CE56C2FF-4730-4D0E-B71E-9675BA7A464C}" name="Column2" headerRowDxfId="2905" dataDxfId="2904"/>
    <tableColumn id="3" xr3:uid="{CA432ADF-7BB0-47CF-B3D8-00C7F5A34D07}" name="Column3" headerRowDxfId="2903" dataDxfId="2902"/>
    <tableColumn id="4" xr3:uid="{650B7D76-F8A5-449E-8AEC-A289D5CA910C}" name="Column4" headerRowDxfId="2901" dataDxfId="2900"/>
    <tableColumn id="5" xr3:uid="{C0B4D3B0-40D4-4B80-9A77-DD7C1D7B5954}" name="Column5" headerRowDxfId="2899" dataDxfId="2898"/>
    <tableColumn id="6" xr3:uid="{544F588F-F2B1-4360-A2F3-4071BDD6035B}" name="Column6" headerRowDxfId="2897" dataDxfId="2896"/>
    <tableColumn id="7" xr3:uid="{59C0054A-AD46-4AC0-99D5-A7AAC0C95449}" name="Column7" headerRowDxfId="2895" dataDxfId="2894"/>
    <tableColumn id="8" xr3:uid="{02AE7A03-B949-4946-A4BD-E77639475105}" name="Column8" headerRowDxfId="2893" dataDxfId="2892"/>
    <tableColumn id="9" xr3:uid="{FB7EA817-F88F-41BD-B3D4-FBAB2730B207}" name="Column9" dataDxfId="2891"/>
  </tableColumns>
  <tableStyleInfo name="TableStyleMedium2" showFirstColumn="0" showLastColumn="0" showRowStripes="0" showColumnStripes="0"/>
</table>
</file>

<file path=xl/tables/table3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0" xr:uid="{FA582EBD-610D-4F26-8978-54D504F25B5F}" name="Table248291" displayName="Table248291" ref="T11:T12" totalsRowShown="0" headerRowDxfId="50" dataDxfId="49">
  <tableColumns count="1">
    <tableColumn id="1" xr3:uid="{3212E7B5-B983-48D5-9F74-C986EE4DFA8B}" name="Property 1" dataDxfId="48">
      <calculatedColumnFormula>VLOOKUP(RANDBETWEEN(1,20),Table173[],2)</calculatedColumnFormula>
    </tableColumn>
  </tableColumns>
  <tableStyleInfo name="TableStyleMedium2" showFirstColumn="0" showLastColumn="0" showRowStripes="1" showColumnStripes="0"/>
</table>
</file>

<file path=xl/tables/table3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1" xr:uid="{445FDAAD-E4C0-4CCA-A612-0BA8932D47E7}" name="Table249292" displayName="Table249292" ref="T13:T14" totalsRowShown="0" headerRowDxfId="47" dataDxfId="46">
  <tableColumns count="1">
    <tableColumn id="1" xr3:uid="{2AAB8964-8213-45DF-8D80-2F4FC44F6CD2}" name="Property 2" dataDxfId="45">
      <calculatedColumnFormula>IF(T12="roll 2x",VLOOKUP(RANDBETWEEN(1,20),Table173[],2)," ")</calculatedColumnFormula>
    </tableColumn>
  </tableColumns>
  <tableStyleInfo name="TableStyleMedium2" showFirstColumn="0" showLastColumn="0" showRowStripes="1" showColumnStripes="0"/>
</table>
</file>

<file path=xl/tables/table3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2" xr:uid="{84AF82EC-CCD0-4940-BEE9-0B026CEFF2F8}" name="Table250293" displayName="Table250293" ref="T15:T16" totalsRowShown="0" headerRowDxfId="44" dataDxfId="43">
  <tableColumns count="1">
    <tableColumn id="1" xr3:uid="{7B89A50F-92D2-4C3B-8796-E5049F87076D}" name="Property 3" dataDxfId="42">
      <calculatedColumnFormula>IF(T12="roll 2x",VLOOKUP(RANDBETWEEN(1,20),Table173[],2)," ")</calculatedColumnFormula>
    </tableColumn>
  </tableColumns>
  <tableStyleInfo name="TableStyleMedium2" showFirstColumn="0" showLastColumn="0" showRowStripes="1" showColumnStripes="0"/>
</table>
</file>

<file path=xl/tables/table3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3" xr:uid="{3CA85BF6-691B-4FE1-B410-F83BCE08D62E}" name="Table245294" displayName="Table245294" ref="W5:W6" totalsRowShown="0" headerRowDxfId="41" dataDxfId="40">
  <tableColumns count="1">
    <tableColumn id="1" xr3:uid="{35ED3EF2-41F5-410C-9D6B-6B3E2A06CFE5}" name="Created By" dataDxfId="39">
      <calculatedColumnFormula>VLOOKUP(RANDBETWEEN(1,20),Table171[],2)</calculatedColumnFormula>
    </tableColumn>
  </tableColumns>
  <tableStyleInfo name="TableStyleMedium2" showFirstColumn="0" showLastColumn="0" showRowStripes="1" showColumnStripes="0"/>
</table>
</file>

<file path=xl/tables/table3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4" xr:uid="{387253A1-8FFF-4DBB-AA2F-8E4492FC5F8A}" name="Table246295" displayName="Table246295" ref="W7:W8" totalsRowShown="0" headerRowDxfId="38" dataDxfId="37">
  <tableColumns count="1">
    <tableColumn id="1" xr3:uid="{274EDB1F-F730-469B-9311-2C759755462A}" name="History" dataDxfId="36">
      <calculatedColumnFormula>VLOOKUP(RANDBETWEEN(1,8),Table172[],2)</calculatedColumnFormula>
    </tableColumn>
  </tableColumns>
  <tableStyleInfo name="TableStyleMedium2" showFirstColumn="0" showLastColumn="0" showRowStripes="1" showColumnStripes="0"/>
</table>
</file>

<file path=xl/tables/table3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5" xr:uid="{B2FF5B4C-0CBA-4610-A609-DDA480BE2D16}" name="Table247296" displayName="Table247296" ref="W9:W10" totalsRowShown="0" headerRowDxfId="35" dataDxfId="34">
  <tableColumns count="1">
    <tableColumn id="1" xr3:uid="{E3C4FC7F-85D5-4F6E-A76A-D369EAFB4FAD}" name="Quirk" dataDxfId="33">
      <calculatedColumnFormula>VLOOKUP(RANDBETWEEN(1,12),Table174[],2)</calculatedColumnFormula>
    </tableColumn>
  </tableColumns>
  <tableStyleInfo name="TableStyleMedium2" showFirstColumn="0" showLastColumn="0" showRowStripes="1" showColumnStripes="0"/>
</table>
</file>

<file path=xl/tables/table3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6" xr:uid="{66970BEB-4220-4842-8244-655CE418775D}" name="Table248297" displayName="Table248297" ref="W11:W12" totalsRowShown="0" headerRowDxfId="32" dataDxfId="31">
  <tableColumns count="1">
    <tableColumn id="1" xr3:uid="{7167BDA3-4D97-46F8-ACC8-4D12F5D35227}" name="Property 1" dataDxfId="30">
      <calculatedColumnFormula>VLOOKUP(RANDBETWEEN(1,20),Table173[],2)</calculatedColumnFormula>
    </tableColumn>
  </tableColumns>
  <tableStyleInfo name="TableStyleMedium2" showFirstColumn="0" showLastColumn="0" showRowStripes="1" showColumnStripes="0"/>
</table>
</file>

<file path=xl/tables/table3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7" xr:uid="{F58FCA93-B288-41B9-B1F3-51E8AE22EE66}" name="Table249298" displayName="Table249298" ref="W13:W14" totalsRowShown="0" headerRowDxfId="29" dataDxfId="28">
  <tableColumns count="1">
    <tableColumn id="1" xr3:uid="{25371844-C307-49B1-8376-D4DDA7EE0435}" name="Property 2" dataDxfId="27">
      <calculatedColumnFormula>IF(W12="roll 2x",VLOOKUP(RANDBETWEEN(1,20),Table173[],2)," ")</calculatedColumnFormula>
    </tableColumn>
  </tableColumns>
  <tableStyleInfo name="TableStyleMedium2" showFirstColumn="0" showLastColumn="0" showRowStripes="1" showColumnStripes="0"/>
</table>
</file>

<file path=xl/tables/table3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8" xr:uid="{6683AF71-516B-4B75-B4F3-29ABC94277F3}" name="Table250299" displayName="Table250299" ref="W15:W16" totalsRowShown="0" headerRowDxfId="26" dataDxfId="25">
  <tableColumns count="1">
    <tableColumn id="1" xr3:uid="{F9F4AF14-F108-4AF4-8B60-FBA231589894}" name="Property 3" dataDxfId="24">
      <calculatedColumnFormula>IF(W12="roll 2x",VLOOKUP(RANDBETWEEN(1,20),Table173[],2)," ")</calculatedColumnFormula>
    </tableColumn>
  </tableColumns>
  <tableStyleInfo name="TableStyleMedium2" showFirstColumn="0" showLastColumn="0" showRowStripes="1" showColumnStripes="0"/>
</table>
</file>

<file path=xl/tables/table3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9" xr:uid="{A490C632-EA3B-42DB-8794-860D5ECA9D80}" name="Table229300" displayName="Table229300" ref="Z1:Z2" totalsRowShown="0" headerRowDxfId="23" dataDxfId="22">
  <tableColumns count="1">
    <tableColumn id="1" xr3:uid="{09217057-9AFB-4CD1-8471-105FAFF23F5A}" name="Primary Type" dataDxfId="21">
      <calculatedColumnFormula>VLOOKUP(RANDBETWEEN(1,100),Table576467[],2)</calculatedColumnFormula>
    </tableColumn>
  </tableColumns>
  <tableStyleInfo name="TableStyleMedium2" showFirstColumn="0" showLastColumn="0" showRowStripes="1" showColumnStripes="0"/>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9" xr:uid="{B450423F-6626-41A8-87C7-98EBCED7BFA8}" name="Table359362366400" displayName="Table359362366400" ref="A35:I37" headerRowCount="0" totalsRowShown="0" headerRowDxfId="2890" dataDxfId="2889">
  <tableColumns count="9">
    <tableColumn id="1" xr3:uid="{4278BE74-6A7A-4C28-9E15-5BB12E985BB2}" name="Column1" headerRowDxfId="2888" dataDxfId="2887"/>
    <tableColumn id="2" xr3:uid="{C0B7E349-F3C1-4448-ADDD-201A5F0AAF95}" name="Column2" headerRowDxfId="2886" dataDxfId="2885"/>
    <tableColumn id="3" xr3:uid="{43F5D833-7ED4-4F2E-AA8E-B8EFD94AE1F4}" name="Column3" headerRowDxfId="2884" dataDxfId="2883"/>
    <tableColumn id="4" xr3:uid="{9E46937F-F241-480C-A690-BF384523FDC2}" name="Column4" headerRowDxfId="2882" dataDxfId="2881"/>
    <tableColumn id="5" xr3:uid="{BF43C87D-9B0A-4F0B-BFFE-482E7CBA1F38}" name="Column5" headerRowDxfId="2880" dataDxfId="2879"/>
    <tableColumn id="6" xr3:uid="{B05BE69F-4265-47D3-8809-6C075BFCF2DB}" name="Column6" headerRowDxfId="2878" dataDxfId="2877"/>
    <tableColumn id="7" xr3:uid="{D02730B0-3FA5-44A1-973A-64D40A893B6F}" name="Column7" headerRowDxfId="2876" dataDxfId="2875"/>
    <tableColumn id="8" xr3:uid="{71327C3E-2895-4F47-B7FC-F053E470729E}" name="Column8" headerRowDxfId="2874" dataDxfId="2873"/>
    <tableColumn id="9" xr3:uid="{9EF3BD37-3A9A-4F08-A74A-67CCB83F0D37}" name="Column9" dataDxfId="2872"/>
  </tableColumns>
  <tableStyleInfo name="TableStyleMedium2" showFirstColumn="0" showLastColumn="0" showRowStripes="0" showColumnStripes="0"/>
</table>
</file>

<file path=xl/tables/table3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0" xr:uid="{086D78A1-0E57-4203-AE68-F9492B4F3B3D}" name="Table230301" displayName="Table230301" ref="Z3:Z4" totalsRowShown="0" headerRowDxfId="20" dataDxfId="19">
  <tableColumns count="1">
    <tableColumn id="1" xr3:uid="{47587E57-061F-4725-B687-DFE35818C38B}" name="Secondary Type" dataDxfId="18">
      <calculatedColumnFormula>IF(Z2="armor of resistance (half plate)",VLOOKUP(RANDBETWEEN(1,10),Table175[],2),IF(Z2="iron flask",VLOOKUP(RANDBETWEEN(1,100),Table179[],2),IF(Z2="sword of answering",VLOOKUP(RANDBETWEEN(1,9),Table183[],2),IF(Z2="magic armor",VLOOKUP(RANDBETWEEN(1,12),Table186[],2),IF(Z2="plate armor of resistance",VLOOKUP(RANDBETWEEN(1,10),Table175[],2)," ")))))</calculatedColumnFormula>
    </tableColumn>
  </tableColumns>
  <tableStyleInfo name="TableStyleMedium2" showFirstColumn="0" showLastColumn="0" showRowStripes="1" showColumnStripes="0"/>
</table>
</file>

<file path=xl/tables/table3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1" xr:uid="{686FC8BA-2B48-440B-BCBA-B800B9D673B3}" name="Table245294302" displayName="Table245294302" ref="Z5:Z6" totalsRowShown="0" headerRowDxfId="17" dataDxfId="16">
  <tableColumns count="1">
    <tableColumn id="1" xr3:uid="{1DDB3B88-7275-4110-B9D5-0A447A235381}" name="Created By" dataDxfId="15">
      <calculatedColumnFormula>VLOOKUP(RANDBETWEEN(1,20),Table171[],2)</calculatedColumnFormula>
    </tableColumn>
  </tableColumns>
  <tableStyleInfo name="TableStyleMedium2" showFirstColumn="0" showLastColumn="0" showRowStripes="1" showColumnStripes="0"/>
</table>
</file>

<file path=xl/tables/table3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2" xr:uid="{5640B41A-F613-4337-9F7F-763CAC0AB179}" name="Table246295303" displayName="Table246295303" ref="Z7:Z8" totalsRowShown="0" headerRowDxfId="14" dataDxfId="13">
  <tableColumns count="1">
    <tableColumn id="1" xr3:uid="{66AEB248-CD67-4972-A589-8555D0917761}" name="History" dataDxfId="12">
      <calculatedColumnFormula>VLOOKUP(RANDBETWEEN(1,8),Table172[],2)</calculatedColumnFormula>
    </tableColumn>
  </tableColumns>
  <tableStyleInfo name="TableStyleMedium2" showFirstColumn="0" showLastColumn="0" showRowStripes="1" showColumnStripes="0"/>
</table>
</file>

<file path=xl/tables/table3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3" xr:uid="{45B8CFD9-E76C-487A-9B23-AABFD5A5AE2C}" name="Table247296304" displayName="Table247296304" ref="Z9:Z10" totalsRowShown="0" headerRowDxfId="11" dataDxfId="10">
  <tableColumns count="1">
    <tableColumn id="1" xr3:uid="{1F054A2C-F235-433C-9E97-534049B709B9}" name="Quirk" dataDxfId="9">
      <calculatedColumnFormula>VLOOKUP(RANDBETWEEN(1,12),Table174[],2)</calculatedColumnFormula>
    </tableColumn>
  </tableColumns>
  <tableStyleInfo name="TableStyleMedium2" showFirstColumn="0" showLastColumn="0" showRowStripes="1" showColumnStripes="0"/>
</table>
</file>

<file path=xl/tables/table3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4" xr:uid="{EAB3E65C-BAFE-4984-AA8B-79084E6967CB}" name="Table248297305" displayName="Table248297305" ref="Z11:Z12" totalsRowShown="0" headerRowDxfId="8" dataDxfId="7">
  <tableColumns count="1">
    <tableColumn id="1" xr3:uid="{B0AD1B70-C274-4F30-9620-CA761E7B2F68}" name="Property 1" dataDxfId="6">
      <calculatedColumnFormula>VLOOKUP(RANDBETWEEN(1,20),Table173[],2)</calculatedColumnFormula>
    </tableColumn>
  </tableColumns>
  <tableStyleInfo name="TableStyleMedium2" showFirstColumn="0" showLastColumn="0" showRowStripes="1" showColumnStripes="0"/>
</table>
</file>

<file path=xl/tables/table3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5" xr:uid="{975F7FEB-9E93-4061-9ED7-362288DD5711}" name="Table249298306" displayName="Table249298306" ref="Z13:Z14" totalsRowShown="0" headerRowDxfId="5" dataDxfId="4">
  <tableColumns count="1">
    <tableColumn id="1" xr3:uid="{9F94FFD0-E0D2-414E-BA3F-ADBF9540D76D}" name="Property 2" dataDxfId="3">
      <calculatedColumnFormula>IF(Z12="roll 2x",VLOOKUP(RANDBETWEEN(1,20),Table173[],2)," ")</calculatedColumnFormula>
    </tableColumn>
  </tableColumns>
  <tableStyleInfo name="TableStyleMedium2" showFirstColumn="0" showLastColumn="0" showRowStripes="1" showColumnStripes="0"/>
</table>
</file>

<file path=xl/tables/table3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6" xr:uid="{A942E32E-A168-4419-A06C-B67268165A8F}" name="Table250299307" displayName="Table250299307" ref="Z15:Z16" totalsRowShown="0" headerRowDxfId="2" dataDxfId="1">
  <tableColumns count="1">
    <tableColumn id="1" xr3:uid="{DDF14E2C-B0FB-4207-8C0C-6E0DEF24CD76}" name="Property 3" dataDxfId="0">
      <calculatedColumnFormula>IF(Z12="roll 2x",VLOOKUP(RANDBETWEEN(1,20),Table173[],2)," ")</calculatedColumnFormula>
    </tableColumn>
  </tableColumns>
  <tableStyleInfo name="TableStyleMedium2" showFirstColumn="0" showLastColumn="0" showRowStripes="1" showColumnStripes="0"/>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0" xr:uid="{D53A2BC9-A2E0-4D9A-926F-1ABB523BEEE7}" name="Table359362367401" displayName="Table359362367401" ref="A39:I41" headerRowCount="0" totalsRowShown="0" headerRowDxfId="2871" dataDxfId="2870">
  <tableColumns count="9">
    <tableColumn id="1" xr3:uid="{7A1E196D-4825-4F03-9050-034B3724C97F}" name="Column1" headerRowDxfId="2869" dataDxfId="2868"/>
    <tableColumn id="2" xr3:uid="{CCC956CD-A5F3-412D-B57A-8C66745EFFA4}" name="Column2" headerRowDxfId="2867" dataDxfId="2866"/>
    <tableColumn id="3" xr3:uid="{7752329C-4F09-499D-ACE9-E36D48A856FD}" name="Column3" headerRowDxfId="2865" dataDxfId="2864"/>
    <tableColumn id="4" xr3:uid="{1BDC4B3B-32E8-4596-815B-EBC526292A8C}" name="Column4" headerRowDxfId="2863" dataDxfId="2862"/>
    <tableColumn id="5" xr3:uid="{422339B3-0417-4D93-BE47-4BF3678AB028}" name="Column5" headerRowDxfId="2861" dataDxfId="2860"/>
    <tableColumn id="6" xr3:uid="{28F0F6C4-28F5-4C6E-9AAC-54342CB2F03D}" name="Column6" headerRowDxfId="2859" dataDxfId="2858"/>
    <tableColumn id="7" xr3:uid="{1B3EFE9D-9E9E-42B0-A667-E492EDB9EE20}" name="Column7" headerRowDxfId="2857" dataDxfId="2856"/>
    <tableColumn id="8" xr3:uid="{A148517B-69AE-44E8-99A0-165B29E4BA5C}" name="Column8" headerRowDxfId="2855" dataDxfId="2854"/>
    <tableColumn id="9" xr3:uid="{2398F758-85BC-4FEF-8183-5E5E717E3C83}" name="Column9" dataDxfId="2853"/>
  </tableColumns>
  <tableStyleInfo name="TableStyleMedium2" showFirstColumn="0" showLastColumn="0" showRowStripes="0" showColumnStripes="0"/>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01" xr:uid="{7D4FF734-B2C9-451F-B8E4-BB68CE2F737B}" name="Table359362368402" displayName="Table359362368402" ref="A43:I45" headerRowCount="0" totalsRowShown="0" headerRowDxfId="2852" dataDxfId="2851">
  <tableColumns count="9">
    <tableColumn id="1" xr3:uid="{53196450-8BDB-415D-B424-AFBB8B5557F8}" name="Column1" headerRowDxfId="2850" dataDxfId="2849"/>
    <tableColumn id="2" xr3:uid="{C37C4C55-FC0D-46AB-B0C0-AEFE542C0DA3}" name="Column2" headerRowDxfId="2848" dataDxfId="2847"/>
    <tableColumn id="3" xr3:uid="{83D37F1A-6F57-4D3E-B2FD-026422A6CD87}" name="Column3" headerRowDxfId="2846" dataDxfId="2845"/>
    <tableColumn id="4" xr3:uid="{B6860F16-AF78-4F16-9A29-00C233FAB994}" name="Column4" headerRowDxfId="2844" dataDxfId="2843"/>
    <tableColumn id="5" xr3:uid="{217BABF5-7BF0-40F9-B340-DC73DBE0FE50}" name="Column5" headerRowDxfId="2842" dataDxfId="2841"/>
    <tableColumn id="6" xr3:uid="{ABFE0DE5-E816-461E-980E-F37F6C6E4D44}" name="Column6" headerRowDxfId="2840" dataDxfId="2839"/>
    <tableColumn id="7" xr3:uid="{95DBDEE1-CBB6-4458-B904-3BCF77751728}" name="Column7" headerRowDxfId="2838" dataDxfId="2837"/>
    <tableColumn id="8" xr3:uid="{55AA24C6-3CF1-4137-8E80-49E331524642}" name="Column8" headerRowDxfId="2836" dataDxfId="2835"/>
    <tableColumn id="9" xr3:uid="{BBD5121C-73F2-4BDF-A402-07454885F500}" name="Column9" dataDxfId="2834"/>
  </tableColumns>
  <tableStyleInfo name="TableStyleMedium2" showFirstColumn="0" showLastColumn="0" showRowStripes="0" showColumnStripes="0"/>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0" xr:uid="{BDE29603-2410-4D81-80B8-8AD3D1D74F15}" name="Table3553101" displayName="Table3553101" ref="A1:E2" totalsRowShown="0" headerRowDxfId="2833" dataDxfId="2832">
  <tableColumns count="5">
    <tableColumn id="1" xr3:uid="{FAD328C2-E547-41E4-AA8A-3E9B8F509E94}" name="Hoard: Challenge 5-10" dataDxfId="2831"/>
    <tableColumn id="3" xr3:uid="{7F98987B-78BF-4F74-9393-47BF56520BD0}" name="CP" dataDxfId="2830">
      <calculatedColumnFormula>RANDBETWEEN(200,1200)</calculatedColumnFormula>
    </tableColumn>
    <tableColumn id="4" xr3:uid="{373C43E1-4D7E-4C1B-93D9-F7BA643FA00B}" name="SP" dataDxfId="2829">
      <calculatedColumnFormula>RANDBETWEEN(2000,12000)</calculatedColumnFormula>
    </tableColumn>
    <tableColumn id="6" xr3:uid="{3FD034CB-22C6-4E98-AF0D-994A4E58BB61}" name="GP" dataDxfId="2828">
      <calculatedColumnFormula>RANDBETWEEN(600,3600)</calculatedColumnFormula>
    </tableColumn>
    <tableColumn id="7" xr3:uid="{90589374-EC42-4988-8DE3-96F229A98CAA}" name="PP" dataDxfId="2827">
      <calculatedColumnFormula>RANDBETWEEN(30,180)</calculatedColumnFormula>
    </tableColumn>
  </tableColumns>
  <tableStyleInfo name="TableStyleMedium2" showFirstColumn="0" showLastColumn="0" showRowStripes="1" showColumnStripes="0"/>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3" xr:uid="{FF7A154F-225B-4B62-B4FF-854C33346C89}" name="Table67104" displayName="Table67104" ref="A120:J126" totalsRowShown="0" headerRowDxfId="2826" dataDxfId="2825">
  <tableColumns count="10">
    <tableColumn id="1" xr3:uid="{114FDD9E-6893-48CC-89AB-E24A19FBD2A5}" name="Magic Item A" dataDxfId="2824"/>
    <tableColumn id="2" xr3:uid="{B801FE70-425B-4A43-85D0-913BC64E83DC}" name="Roll" dataDxfId="2823">
      <calculatedColumnFormula>IF(AND(C11&gt;=1,C11&lt;=6), "1", " ")</calculatedColumnFormula>
    </tableColumn>
    <tableColumn id="3" xr3:uid="{B3F40B3D-90DB-4A10-BF77-A456C9022807}" name="Primary Type" dataDxfId="2822"/>
    <tableColumn id="4" xr3:uid="{B0AF6312-9A07-4F22-B74B-4C31BD1F1685}" name="Secondary Type" dataDxfId="2821">
      <calculatedColumnFormula>IF(C121="spell scroll (cantrip)",VLOOKUP(RANDBETWEEN(1,43),Table191[],2),IF(C121="spell scroll (1st level)",VLOOKUP(RANDBETWEEN(1,73),Table190[],2),IF(C121="spell scroll (2nd level)",VLOOKUP(RANDBETWEEN(1,71),Table192[],2)," ")))</calculatedColumnFormula>
    </tableColumn>
    <tableColumn id="5" xr3:uid="{D39ECA0D-5971-4985-AD9A-C226F4759804}" name="Created By" dataDxfId="2820">
      <calculatedColumnFormula>IF(AND(A121&gt;=1,A121&lt;=6),VLOOKUP(RANDBETWEEN(1,20),Table171[],2)," ")</calculatedColumnFormula>
    </tableColumn>
    <tableColumn id="6" xr3:uid="{B1CB7303-6F7B-4E4C-87BB-24CCBF5D79A0}" name="History" dataDxfId="2819"/>
    <tableColumn id="7" xr3:uid="{872CD2C7-07D6-4223-9427-BB1BD5297AB2}" name="Quirk" dataDxfId="2818">
      <calculatedColumnFormula>IF(AND(A121&gt;=1,A121&lt;=8),VLOOKUP(RANDBETWEEN(1,20),Table174[],2)," ")</calculatedColumnFormula>
    </tableColumn>
    <tableColumn id="8" xr3:uid="{3EA1FC7F-90ED-452B-88E0-92AA39FA3CD7}" name="Property 1" dataDxfId="2817">
      <calculatedColumnFormula>IF(AND(A121&gt;=1,A121&lt;=8),VLOOKUP(RANDBETWEEN(1,20),Table173[],2)," ")</calculatedColumnFormula>
    </tableColumn>
    <tableColumn id="9" xr3:uid="{E81CC15B-9595-418C-849B-15904F500160}" name="Property 2" dataDxfId="2816">
      <calculatedColumnFormula>IF(H121="Roll 2x",VLOOKUP(RANDBETWEEN(1,20),Table173[],2)," ")</calculatedColumnFormula>
    </tableColumn>
    <tableColumn id="10" xr3:uid="{2330AFAE-FB1E-496A-B4AE-E9F7FDFD85D7}" name="Property 3" dataDxfId="2815">
      <calculatedColumnFormula>IF(H121="Roll 2x",VLOOKUP(RANDBETWEEN(1,20),Table173[],2)," ")</calculatedColumnFormula>
    </tableColumn>
  </tableColumns>
  <tableStyleInfo name="TableStyleMedium2" showFirstColumn="0" showLastColumn="0" showRowStripes="1" showColumnStripes="0"/>
</table>
</file>

<file path=xl/tables/table3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4" xr:uid="{35D70120-2AD2-4181-BBBD-0DD907ACD705}" name="Table6771105" displayName="Table6771105" ref="A128:J132" totalsRowShown="0" headerRowDxfId="2814" dataDxfId="2813">
  <tableColumns count="10">
    <tableColumn id="1" xr3:uid="{16110C7D-C50B-44AA-BD67-7C051E0BD83D}" name="Magic Item B" dataDxfId="2812"/>
    <tableColumn id="2" xr3:uid="{87E01F52-2DD6-44D3-9D1B-2643623B7056}" name="Roll" dataDxfId="2811"/>
    <tableColumn id="3" xr3:uid="{D7E4722F-981A-48AA-A2E5-E946F39F3DAA}" name="Primary Type" dataDxfId="2810"/>
    <tableColumn id="4" xr3:uid="{0BA5A818-CE0A-4EED-9F27-A0ADD984C569}" name="Secondary Type" dataDxfId="2809">
      <calculatedColumnFormula>IF(C129="spell scroll (2nd Level)",VLOOKUP(RANDBETWEEN(1,71),Table192[],2),IF(C129="spell scroll (3rd level)",VLOOKUP(RANDBETWEEN(1,62),Table199[],2),IF(C129="ammunition +1",VLOOKUP(RANDBETWEEN(1,6),Table185[],2),IF(C129="dust of disappearance",RANDBETWEEN(5,10),IF(C129="Robe of useful items",RANDBETWEEN(4,16)," ")))))</calculatedColumnFormula>
    </tableColumn>
    <tableColumn id="5" xr3:uid="{65B2E246-FE54-43B3-91A7-E0E70BB2FF2A}" name="Created By" dataDxfId="2808">
      <calculatedColumnFormula>IF(AND(A129&gt;=1,A129&lt;=6),VLOOKUP(RANDBETWEEN(1,20),Table171[],2)," ")</calculatedColumnFormula>
    </tableColumn>
    <tableColumn id="6" xr3:uid="{7510CEE4-E9BB-40ED-A24B-4CD400844680}" name="History" dataDxfId="2807">
      <calculatedColumnFormula>IF(AND(A129&gt;=1,A129&lt;=8),VLOOKUP(RANDBETWEEN(1,20),Table172[],2)," ")</calculatedColumnFormula>
    </tableColumn>
    <tableColumn id="7" xr3:uid="{8B02A355-C27E-445B-AFCA-7DFBB7D36EDF}" name="Quirk" dataDxfId="2806">
      <calculatedColumnFormula>IF(AND(A129&gt;=1,A129&lt;=8),VLOOKUP(RANDBETWEEN(1,20),Table174[],2)," ")</calculatedColumnFormula>
    </tableColumn>
    <tableColumn id="8" xr3:uid="{45448195-3E7A-462A-9BD8-1CD5966161BE}" name="Property 1" dataDxfId="2805">
      <calculatedColumnFormula>IF(AND(A129&gt;=1,A129&lt;=8),VLOOKUP(RANDBETWEEN(1,20),Table173[],2)," ")</calculatedColumnFormula>
    </tableColumn>
    <tableColumn id="9" xr3:uid="{8A43DB69-5268-45C1-8F13-4BB12F05CC0E}" name="Property 2" dataDxfId="2804">
      <calculatedColumnFormula>IF(H129="Roll 2x",VLOOKUP(RANDBETWEEN(1,20),Table173[],2)," ")</calculatedColumnFormula>
    </tableColumn>
    <tableColumn id="10" xr3:uid="{C75A5D94-2C36-4A57-9ECC-C2C2DE02FCFB}" name="Property 3" dataDxfId="2803">
      <calculatedColumnFormula>IF(H129="Roll 2x",VLOOKUP(RANDBETWEEN(1,20),Table173[],2)," ")</calculatedColumnFormula>
    </tableColumn>
  </tableColumns>
  <tableStyleInfo name="TableStyleMedium2" showFirstColumn="0" showLastColumn="0" showRowStripes="1" showColumnStripes="0"/>
</table>
</file>

<file path=xl/tables/table3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5" xr:uid="{AE82CD33-CF8C-4438-B45E-27B59ABD52FC}" name="Table677182106" displayName="Table677182106" ref="A134:J138" totalsRowShown="0" headerRowDxfId="2802" dataDxfId="2801">
  <tableColumns count="10">
    <tableColumn id="1" xr3:uid="{DE0EF694-7973-4DA9-BF37-39F489F74F04}" name="Magic Item C" dataDxfId="2800"/>
    <tableColumn id="2" xr3:uid="{432083B2-2CC1-4DF0-B42F-AC380DCAD098}" name="Roll" dataDxfId="2799"/>
    <tableColumn id="3" xr3:uid="{33BEEC1A-BDBB-40E4-82F6-37B4D9BCC728}" name="Primary Type" dataDxfId="2798"/>
    <tableColumn id="4" xr3:uid="{5A35DB6D-4B43-4700-B826-1F672B3317F5}" name="Secondary Type" dataDxfId="2797">
      <calculatedColumnFormula>IF(C135="spell scroll (4th level)",VLOOKUP(RANDBETWEEN(1,45),Table198[],2),IF(C135="spell scroll (5th level)",VLOOKUP(RANDBETWEEN(1,58),Table197[],2),IF(C135="scroll of protection",VLOOKUP(RANDBETWEEN(1,20),Table182[],2),IF(C135="Quaal's feather token",VLOOKUP(RANDBETWEEN(1,20),Table181[],2),IF(C135="ammunition +2",VLOOKUP(RANDBETWEEN(1,6),Table185[],2),IF(C135="necklace of fireballs",RANDBETWEEN(3,9)," "))))))</calculatedColumnFormula>
    </tableColumn>
    <tableColumn id="5" xr3:uid="{C9831EC2-70E9-4510-8797-A17FD3D4A989}" name="Created By" dataDxfId="2796">
      <calculatedColumnFormula>IF(AND(A135&gt;=1,A135&lt;=6),VLOOKUP(RANDBETWEEN(1,20),Table171[],2)," ")</calculatedColumnFormula>
    </tableColumn>
    <tableColumn id="6" xr3:uid="{12042D45-E290-48DE-AA90-B28D27672FFC}" name="History" dataDxfId="2795">
      <calculatedColumnFormula>IF(AND(A135&gt;=1,A135&lt;=8),VLOOKUP(RANDBETWEEN(1,20),Table172[],2)," ")</calculatedColumnFormula>
    </tableColumn>
    <tableColumn id="7" xr3:uid="{DB6C90C4-F19B-4020-AA96-8C59B9D373C2}" name="Quirk" dataDxfId="2794">
      <calculatedColumnFormula>IF(AND(A135&gt;=1,A135&lt;=8),VLOOKUP(RANDBETWEEN(1,20),Table174[],2)," ")</calculatedColumnFormula>
    </tableColumn>
    <tableColumn id="8" xr3:uid="{D678F407-8AC2-4C55-ADF8-1111F1DD86EE}" name="Property 1" dataDxfId="2793">
      <calculatedColumnFormula>IF(AND(A135&gt;=1,A135&lt;=8),VLOOKUP(RANDBETWEEN(1,20),Table173[],2)," ")</calculatedColumnFormula>
    </tableColumn>
    <tableColumn id="9" xr3:uid="{45BC3AF0-CFE7-4311-847B-CAC0BB76C4E2}" name="Property 2" dataDxfId="2792">
      <calculatedColumnFormula>IF(H135="Roll 2x",VLOOKUP(RANDBETWEEN(1,20),Table173[],2)," ")</calculatedColumnFormula>
    </tableColumn>
    <tableColumn id="10" xr3:uid="{A0F63D3A-00D9-450E-BD9E-5F5FC922CE0C}" name="Property 3" dataDxfId="2791">
      <calculatedColumnFormula>IF(H135="Roll 2x",VLOOKUP(RANDBETWEEN(1,20),Table173[],2)," ")</calculatedColumnFormula>
    </tableColumn>
  </tableColumns>
  <tableStyleInfo name="TableStyleMedium2" showFirstColumn="0" showLastColumn="0" showRowStripes="1" showColumnStripes="0"/>
</table>
</file>

<file path=xl/tables/table3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6" xr:uid="{75CA91EB-1EFD-40C9-A0F4-B99E39837575}" name="Table677183107" displayName="Table677183107" ref="A143:J147" totalsRowShown="0" headerRowDxfId="2790" dataDxfId="2789">
  <tableColumns count="10">
    <tableColumn id="1" xr3:uid="{975CC035-E259-4FB0-AE3F-3426337A5FE6}" name="Magic Item F" dataDxfId="2788"/>
    <tableColumn id="2" xr3:uid="{D02F8F2A-3E61-4BE1-824C-8FA1ADEE461A}" name="Roll" dataDxfId="2787">
      <calculatedColumnFormula>IF(AND(G11&gt;=1,G11&lt;=6), "1", " ")</calculatedColumnFormula>
    </tableColumn>
    <tableColumn id="3" xr3:uid="{220D2CB8-F93A-47F4-8833-BFB04FF3E794}" name="Primary Type" dataDxfId="2786"/>
    <tableColumn id="4" xr3:uid="{2907131D-03B4-4A77-B4C2-2BDE1A3AE373}" name="Secondary Type" dataDxfId="2785">
      <calculatedColumnFormula>IF(C144="weapon +1",VLOOKUP(RANDBETWEEN(1,100),Table184[],2)," ")</calculatedColumnFormula>
    </tableColumn>
    <tableColumn id="5" xr3:uid="{4C0A8F77-ADCB-49CB-8EED-E93B2C10AFC6}" name="Created By" dataDxfId="2784">
      <calculatedColumnFormula>IF(AND(A144&gt;=1,A144&lt;=6),VLOOKUP(RANDBETWEEN(1,20),Table171[],2)," ")</calculatedColumnFormula>
    </tableColumn>
    <tableColumn id="6" xr3:uid="{1C5AFAB7-3DE6-4C1E-B672-14EF45ACED19}" name="History" dataDxfId="2783">
      <calculatedColumnFormula>IF(AND(A144&gt;=1,A144&lt;=8),VLOOKUP(RANDBETWEEN(1,20),Table172[],2)," ")</calculatedColumnFormula>
    </tableColumn>
    <tableColumn id="7" xr3:uid="{41FD8113-CA2C-44E3-AAB5-BBE757A90584}" name="Quirk" dataDxfId="2782">
      <calculatedColumnFormula>IF(AND(A144&gt;=1,A144&lt;=8),VLOOKUP(RANDBETWEEN(1,20),Table174[],2)," ")</calculatedColumnFormula>
    </tableColumn>
    <tableColumn id="8" xr3:uid="{4BFE0C63-89D6-4E44-9F92-FE227E2A1755}" name="Property 1" dataDxfId="2781">
      <calculatedColumnFormula>IF(AND(A144&gt;=1,A144&lt;=8),VLOOKUP(RANDBETWEEN(1,20),Table173[],2)," ")</calculatedColumnFormula>
    </tableColumn>
    <tableColumn id="9" xr3:uid="{115E8562-D2A3-4A29-A1E2-C31EB61D1437}" name="Property 2" dataDxfId="2780">
      <calculatedColumnFormula>IF(H144="Roll 2x",VLOOKUP(RANDBETWEEN(1,20),Table173[],2)," ")</calculatedColumnFormula>
    </tableColumn>
    <tableColumn id="10" xr3:uid="{48824F22-F6C2-4AE7-B367-C6EC17DD754C}" name="Property 3" dataDxfId="2779">
      <calculatedColumnFormula>IF(H144="Roll 2x",VLOOKUP(RANDBETWEEN(1,20),Table173[],2)," ")</calculatedColumnFormula>
    </tableColumn>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 xr:uid="{5FA3BE98-E3CA-412E-BCF3-4A52EDBAE2CB}" name="Table3540" displayName="Table3540" ref="B14:H24" totalsRowShown="0" headerRowDxfId="3334" dataDxfId="3333">
  <tableColumns count="7">
    <tableColumn id="1" xr3:uid="{C388B116-17DF-4EE3-86D3-807EC8A8782E}" name="Individual: Challenge 5-10" dataDxfId="3332"/>
    <tableColumn id="2" xr3:uid="{CFA9D51F-6460-4E28-A305-CAC30FDD3099}" name="roll" dataDxfId="3331">
      <calculatedColumnFormula>RANDBETWEEN(1,100)</calculatedColumnFormula>
    </tableColumn>
    <tableColumn id="3" xr3:uid="{2ED58FAF-D69F-454C-990A-C8B9A557C0DD}" name="cp" dataDxfId="3330">
      <calculatedColumnFormula>IF(C15&lt;=30,RANDBETWEEN(400,2400),"0")</calculatedColumnFormula>
    </tableColumn>
    <tableColumn id="4" xr3:uid="{6E96D4DF-F9B3-451A-A28A-B9DAAE9E7FE4}" name="sp" dataDxfId="3329">
      <calculatedColumnFormula>IF(AND(C15&gt;=31,C15&lt;=60),RANDBETWEEN(60,360),"0")</calculatedColumnFormula>
    </tableColumn>
    <tableColumn id="5" xr3:uid="{546F08DD-213B-4A54-B1F5-C5028E5E219D}" name="ep" dataDxfId="3328">
      <calculatedColumnFormula>IF(C15&lt;30,RANDBETWEEN(10,60),IF(AND(C15&gt;=61,C15&lt;=70),RANDBETWEEN(30,180),"0"))</calculatedColumnFormula>
    </tableColumn>
    <tableColumn id="6" xr3:uid="{5EB3BB1C-6F0A-4D3F-8047-9F472BA8F388}" name="gp" dataDxfId="3327">
      <calculatedColumnFormula>IF(AND(C15&gt;=31,C15&lt;=60),RANDBETWEEN(20,60),IF(AND(C15&gt;=61,C15&lt;=70),RANDBETWEEN(30,180),IF(AND(C15&gt;=71,C15&lt;=95),RANDBETWEEN(40,240),IF(AND(C15&gt;95),RANDBETWEEN(20,60),"0"))))</calculatedColumnFormula>
    </tableColumn>
    <tableColumn id="7" xr3:uid="{B4F51F2F-6BDC-4B5F-BA10-B7ED33880018}" name="pp" dataDxfId="3326">
      <calculatedColumnFormula>IF(C15&gt;95,RANDBETWEEN(3,18),"0")</calculatedColumnFormula>
    </tableColumn>
  </tableColumns>
  <tableStyleInfo name="TableStyleMedium2" showFirstColumn="0" showLastColumn="0" showRowStripes="1" showColumnStripes="0"/>
</table>
</file>

<file path=xl/tables/table4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8" xr:uid="{CCBC35D0-5536-4C33-ACDA-3F15EF43BBF9}" name="Table677182106109" displayName="Table677182106109" ref="A155:J156" totalsRowShown="0" headerRowDxfId="2778" dataDxfId="2777">
  <tableColumns count="10">
    <tableColumn id="1" xr3:uid="{DD0AAF9F-1E62-4F14-A047-80E434633260}" name="Magic Item H" dataDxfId="2776">
      <calculatedColumnFormula>IF(AND(H11&gt;=1,H11&lt;=6), 1, " ")</calculatedColumnFormula>
    </tableColumn>
    <tableColumn id="2" xr3:uid="{5EB7B87C-4258-4BFB-ABBD-CAF1F5A69432}" name="Roll" dataDxfId="2775">
      <calculatedColumnFormula>IF(AND(H11&gt;=1,H11&lt;=6),RANDBETWEEN(1,100), " ")</calculatedColumnFormula>
    </tableColumn>
    <tableColumn id="3" xr3:uid="{0BC166CB-650B-474B-8A8F-6F36F2BB0EA9}" name="Primary Type" dataDxfId="2774">
      <calculatedColumnFormula>IF(AND(H11&gt;=1,H11&lt;=6),VLOOKUP(B156,Table576466[],2), " ")</calculatedColumnFormula>
    </tableColumn>
    <tableColumn id="4" xr3:uid="{F207D4A5-2AA1-44E6-A948-9DDECF4285CD}" name="Secondary Type" dataDxfId="2773">
      <calculatedColumnFormula>IF(C156="armor of resistance (breastplate)",VLOOKUP(RANDBETWEEN(1,10),Table175[],2),IF(C156="armor of resistance (studded leather)",VLOOKUP(RANDBETWEEN(1,10),Table175[],2),IF(C156="armor of resistance (splint)",VLOOKUP(RANDBETWEEN(1,10),Table175[],2),IF(C156="candle of invocation",VLOOKUP(RANDBETWEEN(1,20),Table176[],2),IF(C156="carpet of flying",VLOOKUP(RANDBETWEEN(1,4),Table177[],2),IF(C156="Weapon +3",VLOOKUP(RANDBETWEEN(1,100),Table184[],2),IF(C156="Dragon scale mail",VLOOKUP(RANDBETWEEN(1,10),Table178[],2),IF(C156="Manual of Golems",VLOOKUP(RANDBETWEEN(1,20),Table180[],2),IF(C156="nine lives stealer",RANDBETWEEN(2,9)," ")))))))))</calculatedColumnFormula>
    </tableColumn>
    <tableColumn id="5" xr3:uid="{908F9D1F-ACE7-4B3A-AFF6-A39D34E514DB}" name="Created By" dataDxfId="2772">
      <calculatedColumnFormula>IF(AND(A156&gt;=1,A156&lt;=6),VLOOKUP(RANDBETWEEN(1,20),Table171[],2)," ")</calculatedColumnFormula>
    </tableColumn>
    <tableColumn id="6" xr3:uid="{3C247DAA-FE61-496A-9085-2DEFF1E0D2E2}" name="History" dataDxfId="2771">
      <calculatedColumnFormula>IF(AND(A156&gt;=1,A156&lt;=8),VLOOKUP(RANDBETWEEN(1,20),Table172[],2)," ")</calculatedColumnFormula>
    </tableColumn>
    <tableColumn id="7" xr3:uid="{C5412630-6C47-486C-A749-FE6EB63606FC}" name="Quirk" dataDxfId="2770">
      <calculatedColumnFormula>IF(AND(A156&gt;=1,A156&lt;=8),VLOOKUP(RANDBETWEEN(1,20),Table174[],2)," ")</calculatedColumnFormula>
    </tableColumn>
    <tableColumn id="8" xr3:uid="{2DD160D2-9607-4EC6-B0B3-4F803B6A858B}" name="Property 1" dataDxfId="2769">
      <calculatedColumnFormula>IF(AND(A156&gt;=1,A156&lt;=8),VLOOKUP(RANDBETWEEN(1,20),Table173[],2)," ")</calculatedColumnFormula>
    </tableColumn>
    <tableColumn id="9" xr3:uid="{348FB807-6BBE-4FD6-81E0-B4BA186BD274}" name="Property 2" dataDxfId="2768">
      <calculatedColumnFormula>IF(H156="Roll 2x",VLOOKUP(RANDBETWEEN(1,20),Table173[],2)," ")</calculatedColumnFormula>
    </tableColumn>
    <tableColumn id="10" xr3:uid="{5114504A-E901-4E58-B51A-2E57C8A71FE5}" name="Property 3" dataDxfId="2767">
      <calculatedColumnFormula>IF(H156="Roll 2x",VLOOKUP(RANDBETWEEN(1,20),Table173[],2)," ")</calculatedColumnFormula>
    </tableColumn>
  </tableColumns>
  <tableStyleInfo name="TableStyleMedium2" showFirstColumn="0" showLastColumn="0" showRowStripes="1" showColumnStripes="0"/>
</table>
</file>

<file path=xl/tables/table4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0" xr:uid="{572C197A-FE34-4403-8C02-E4F2EB1BA7F1}" name="Table677182106111" displayName="Table677182106111" ref="A140:J141" totalsRowShown="0" headerRowDxfId="2766" dataDxfId="2765">
  <tableColumns count="10">
    <tableColumn id="1" xr3:uid="{58D78136-5391-4BA1-888A-5E48CF5EEBA5}" name="Magic Item D" dataDxfId="2764">
      <calculatedColumnFormula>IF(AND(E9&gt;=1,E9&lt;=6), 1, " ")</calculatedColumnFormula>
    </tableColumn>
    <tableColumn id="2" xr3:uid="{EAB6B480-1AB9-4C2C-A0AD-0A8DBB206EAA}" name="Roll" dataDxfId="2763">
      <calculatedColumnFormula>IF(AND(E9&gt;=1,E9&lt;=6),RANDBETWEEN(1,100), " ")</calculatedColumnFormula>
    </tableColumn>
    <tableColumn id="3" xr3:uid="{D552CECE-E1A5-44D2-A505-7B8568B03AAB}" name="Primary Type" dataDxfId="2762">
      <calculatedColumnFormula>IF(AND(E9&gt;=1,E9&lt;=6),VLOOKUP(B141,Table5762[],2), " ")</calculatedColumnFormula>
    </tableColumn>
    <tableColumn id="4" xr3:uid="{394AD7DD-23FE-434F-A691-5B8810D2EFA2}" name="Secondary Type" dataDxfId="2761">
      <calculatedColumnFormula>IF(C141="spell scroll (6th level)",VLOOKUP(RANDBETWEEN(1,44),Table196[],2),IF(C141="spell scroll (7th level)",VLOOKUP(RANDBETWEEN(1,24),Table195[],2),IF(C141="spell scroll (8th level)",VLOOKUP(RANDBETWEEN(1,22),Table193[],2),IF(C141="ammunition +3",VLOOKUP(RANDBETWEEN(1,6),Table185[],2)," "))))</calculatedColumnFormula>
    </tableColumn>
    <tableColumn id="5" xr3:uid="{0BF39140-71C5-4A58-BE2F-386056746A3B}" name="Created By" dataDxfId="2760">
      <calculatedColumnFormula>IF(AND(A141&gt;=1,A141&lt;=6),VLOOKUP(RANDBETWEEN(1,20),Table171[],2)," ")</calculatedColumnFormula>
    </tableColumn>
    <tableColumn id="6" xr3:uid="{E3B7E15D-FF65-4C2D-AA90-BBE6C441319F}" name="History" dataDxfId="2759">
      <calculatedColumnFormula>IF(AND(A141&gt;=1,A141&lt;=8),VLOOKUP(RANDBETWEEN(1,20),Table172[],2)," ")</calculatedColumnFormula>
    </tableColumn>
    <tableColumn id="7" xr3:uid="{6B82E778-8CFE-4265-8D9A-0B67AE0C8E30}" name="Quirk" dataDxfId="2758">
      <calculatedColumnFormula>IF(AND(A141&gt;=1,A141&lt;=8),VLOOKUP(RANDBETWEEN(1,20),Table174[],2)," ")</calculatedColumnFormula>
    </tableColumn>
    <tableColumn id="8" xr3:uid="{5A71F721-7FAE-4FAC-B71A-C71E684C6D61}" name="Property 1" dataDxfId="2757">
      <calculatedColumnFormula>IF(AND(A141&gt;=1,A141&lt;=8),VLOOKUP(RANDBETWEEN(1,20),Table173[],2)," ")</calculatedColumnFormula>
    </tableColumn>
    <tableColumn id="9" xr3:uid="{02A27E50-5C42-4443-A271-D2101113FFA5}" name="Property 2" dataDxfId="2756">
      <calculatedColumnFormula>IF(H141="Roll 2x",VLOOKUP(RANDBETWEEN(1,20),Table173[],2)," ")</calculatedColumnFormula>
    </tableColumn>
    <tableColumn id="10" xr3:uid="{B8F26C58-275B-4C1C-A3C5-5A0D6EDDF30B}" name="Property 3" dataDxfId="2755">
      <calculatedColumnFormula>IF(H141="Roll 2x",VLOOKUP(RANDBETWEEN(1,20),Table173[],2)," ")</calculatedColumnFormula>
    </tableColumn>
  </tableColumns>
  <tableStyleInfo name="TableStyleMedium2" showFirstColumn="0" showLastColumn="0" showRowStripes="1" showColumnStripes="0"/>
</table>
</file>

<file path=xl/tables/table4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2" xr:uid="{F90CE54B-AAB8-4C12-A457-B4A2A5E8A4B3}" name="Table677184108139213" displayName="Table677184108139213" ref="A149:J153" totalsRowShown="0" headerRowDxfId="2754" dataDxfId="2753">
  <tableColumns count="10">
    <tableColumn id="1" xr3:uid="{159E692A-5D68-491A-BDE8-6F74EC77AA38}" name="Magic Item G" dataDxfId="2752"/>
    <tableColumn id="2" xr3:uid="{A03D77D4-55AD-469C-9862-4C1CEEDE5E02}" name="Roll" dataDxfId="2751"/>
    <tableColumn id="3" xr3:uid="{8B6D4709-D92D-407F-AC6D-89A9B284D16C}" name="Primary Type" dataDxfId="2750"/>
    <tableColumn id="4" xr3:uid="{CD354674-1334-4E31-95F0-72285EFD88DB}" name="Secondary Type" dataDxfId="2749">
      <calculatedColumnFormula>IF(C150="armor of resistance (chain mail)",VLOOKUP(RANDBETWEEN(1,10),Table175[],2),IF(C150="armor of resistance (chain shirt)",VLOOKUP(RANDBETWEEN(1,10),Table175[],2),IF(C150="armor of resistance (leather)",VLOOKUP(RANDBETWEEN(1,10),Table175[],2),IF(C150="armor of resistance (scale mail)",VLOOKUP(RANDBETWEEN(1,10),Table175[],2),IF(C150="ring of resistance",VLOOKUP(RANDBETWEEN(1,10),Table175[],2),IF(C150="Weapon +2",VLOOKUP(RANDBETWEEN(1,100),Table184[],2),IF(C150="Figurine of Wondrous Power",VLOOKUP(RANDBETWEEN(1,8),Table187[],2),IF(C150="Necklace of Prayer Beads",RANDBETWEEN(2,6)," "))))))))</calculatedColumnFormula>
    </tableColumn>
    <tableColumn id="5" xr3:uid="{15C75911-61D3-4528-B179-CE50CD891812}" name="Created By" dataDxfId="2748">
      <calculatedColumnFormula>IF(AND(A150&gt;=1,A150&lt;=6),VLOOKUP(RANDBETWEEN(1,20),Table171[],2)," ")</calculatedColumnFormula>
    </tableColumn>
    <tableColumn id="6" xr3:uid="{8558D2CC-6A05-41B0-AD92-62A0C5302856}" name="History" dataDxfId="2747">
      <calculatedColumnFormula>IF(AND(A150&gt;=1,A150&lt;=8),VLOOKUP(RANDBETWEEN(1,20),Table172[],2)," ")</calculatedColumnFormula>
    </tableColumn>
    <tableColumn id="7" xr3:uid="{8A3455EC-258D-4A56-BA26-7A7BEEB5A4D4}" name="Quirk" dataDxfId="2746">
      <calculatedColumnFormula>IF(AND(A150&gt;=1,A150&lt;=8),VLOOKUP(RANDBETWEEN(1,20),Table174[],2)," ")</calculatedColumnFormula>
    </tableColumn>
    <tableColumn id="8" xr3:uid="{753A3DBA-78A8-45E5-B8BE-536356D2F69F}" name="Property 1" dataDxfId="2745">
      <calculatedColumnFormula>IF(AND(A150&gt;=1,A150&lt;=8),VLOOKUP(RANDBETWEEN(1,20),Table173[],2)," ")</calculatedColumnFormula>
    </tableColumn>
    <tableColumn id="9" xr3:uid="{8A53336E-357F-4130-AC94-E71E314EDEE6}" name="Property 2" dataDxfId="2744">
      <calculatedColumnFormula>IF(H150="Roll 2x",VLOOKUP(RANDBETWEEN(1,20),Table173[],2)," ")</calculatedColumnFormula>
    </tableColumn>
    <tableColumn id="10" xr3:uid="{9EC398A8-ADA9-4ADE-822C-DC5F9F4D017E}" name="Property 3" dataDxfId="2743">
      <calculatedColumnFormula>IF(H150="Roll 2x",VLOOKUP(RANDBETWEEN(1,20),Table173[],2)," ")</calculatedColumnFormula>
    </tableColumn>
  </tableColumns>
  <tableStyleInfo name="TableStyleMedium2" showFirstColumn="0" showLastColumn="0" showRowStripes="1" showColumnStripes="0"/>
</table>
</file>

<file path=xl/tables/table4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3" xr:uid="{4A87DB27-F157-4430-A302-64F8EA3E0F7A}" name="Table374142214" displayName="Table374142214" ref="A51:L53" headerRowCount="0" totalsRowShown="0" headerRowDxfId="2742" dataDxfId="2741">
  <tableColumns count="12">
    <tableColumn id="1" xr3:uid="{BE1D23FD-DA93-46D3-8D1A-341F9E52F2FD}" name="Column1" headerRowDxfId="2740" dataDxfId="2739"/>
    <tableColumn id="2" xr3:uid="{5BF2827C-F6C2-4EF3-9236-478B2D1E98DB}" name="Column2" headerRowDxfId="2738" dataDxfId="2737"/>
    <tableColumn id="3" xr3:uid="{FA2C4761-9707-46DD-A09D-263A75DDA759}" name="Column3" headerRowDxfId="2736" dataDxfId="2735"/>
    <tableColumn id="4" xr3:uid="{1F772F8B-ECAE-4862-81E0-B69CC5647032}" name="Column4" headerRowDxfId="2734" dataDxfId="2733"/>
    <tableColumn id="5" xr3:uid="{97C863BF-B327-4370-9CBB-9C0451BE9793}" name="Column5" headerRowDxfId="2732" dataDxfId="2731"/>
    <tableColumn id="6" xr3:uid="{A5A19687-BED5-4A55-B8B3-D038C4DFE142}" name="Column6" headerRowDxfId="2730" dataDxfId="2729"/>
    <tableColumn id="7" xr3:uid="{E56D71D0-EC4D-42E6-88C2-0D249C91DA0B}" name="Column7" dataDxfId="2728"/>
    <tableColumn id="8" xr3:uid="{1B363A83-CEF6-49F1-B048-0A1C57B43FFD}" name="Column8" dataDxfId="2727"/>
    <tableColumn id="9" xr3:uid="{F1EC03B3-D5E6-4DCD-8CFB-A9BEB6DE6343}" name="Column9" dataDxfId="2726"/>
    <tableColumn id="10" xr3:uid="{33E29463-0CC0-4B4C-BF5C-9B986C8288A0}" name="Column10" dataDxfId="2725"/>
    <tableColumn id="11" xr3:uid="{7C9B46E6-197E-4DDD-B58F-E087A62E00BC}" name="Column11" dataDxfId="2724"/>
    <tableColumn id="12" xr3:uid="{869120F8-BF5B-4952-BE99-5B09514D5F9A}" name="Column12" dataDxfId="2723"/>
  </tableColumns>
  <tableStyleInfo name="TableStyleMedium2" showFirstColumn="0" showLastColumn="0" showRowStripes="0" showColumnStripes="0"/>
</table>
</file>

<file path=xl/tables/table4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5" xr:uid="{1A3C2DB9-4946-4FD0-9846-188BF9EF9D8E}" name="Table374143216" displayName="Table374143216" ref="A55:L57" headerRowCount="0" totalsRowShown="0" headerRowDxfId="2722" dataDxfId="2721">
  <tableColumns count="12">
    <tableColumn id="1" xr3:uid="{E21161DD-E670-4220-B39C-DB9F2099448A}" name="Column1" headerRowDxfId="2720" dataDxfId="2719"/>
    <tableColumn id="2" xr3:uid="{A53C77BA-4C19-4547-B174-DB495F4ACCCF}" name="Column2" headerRowDxfId="2718" dataDxfId="2717"/>
    <tableColumn id="3" xr3:uid="{56D7DBB9-41CE-4A25-B834-37B65D233E2D}" name="Column3" headerRowDxfId="2716" dataDxfId="2715"/>
    <tableColumn id="4" xr3:uid="{B16A4EB8-516C-4195-8C6B-E631DE2A054C}" name="Column4" headerRowDxfId="2714" dataDxfId="2713"/>
    <tableColumn id="5" xr3:uid="{2FC1BC97-EB29-4281-9E4D-B265BD76F340}" name="Column5" headerRowDxfId="2712" dataDxfId="2711"/>
    <tableColumn id="6" xr3:uid="{9771AE0E-222F-4D28-90CA-2875F0B085F0}" name="Column6" headerRowDxfId="2710" dataDxfId="2709"/>
    <tableColumn id="7" xr3:uid="{3D4BFB86-DA04-4230-9136-1442DD90778B}" name="Column7" dataDxfId="2708"/>
    <tableColumn id="8" xr3:uid="{31559282-39F6-4412-981F-2AABCB6E8C4C}" name="Column8" dataDxfId="2707"/>
    <tableColumn id="9" xr3:uid="{21FDFE25-72A5-4EBD-8215-1C72B14A8BF1}" name="Column9" dataDxfId="2706"/>
    <tableColumn id="10" xr3:uid="{1F364AD7-8D66-45FB-B3D0-67D097237F9C}" name="Column10" dataDxfId="2705"/>
    <tableColumn id="11" xr3:uid="{885D4E30-9AE5-4740-A40D-A5754221B012}" name="Column11" dataDxfId="2704"/>
    <tableColumn id="12" xr3:uid="{7F55E3E5-2511-4678-BFFB-86AB7CDA8966}" name="Column12" dataDxfId="2703"/>
  </tableColumns>
  <tableStyleInfo name="TableStyleMedium2" showFirstColumn="0" showLastColumn="0" showRowStripes="0" showColumnStripes="0"/>
</table>
</file>

<file path=xl/tables/table4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3" xr:uid="{092D5548-1541-4A7C-8A15-B0D4271EEFA8}" name="Table374144264" displayName="Table374144264" ref="A59:L61" headerRowCount="0" totalsRowShown="0" headerRowDxfId="2702" dataDxfId="2701">
  <tableColumns count="12">
    <tableColumn id="1" xr3:uid="{93FE2192-DFC8-4BDC-9DDA-C9702199E868}" name="Column1" headerRowDxfId="2700" dataDxfId="2699"/>
    <tableColumn id="2" xr3:uid="{3B1AE666-DDDE-42C2-8C39-3532CB819805}" name="Column2" headerRowDxfId="2698" dataDxfId="2697"/>
    <tableColumn id="3" xr3:uid="{2D94E10B-8DCE-472C-8B5E-BB64B7B4B6CC}" name="Column3" headerRowDxfId="2696" dataDxfId="2695"/>
    <tableColumn id="4" xr3:uid="{60FBD9E4-AA53-4BDA-AFCE-C72AA128AAD6}" name="Column4" headerRowDxfId="2694" dataDxfId="2693"/>
    <tableColumn id="5" xr3:uid="{5283228D-3791-4AEF-B8F4-8799EE2DEC55}" name="Column5" headerRowDxfId="2692" dataDxfId="2691"/>
    <tableColumn id="6" xr3:uid="{F9523262-D0E6-46CE-BF90-97544FA3D1EF}" name="Column6" headerRowDxfId="2690" dataDxfId="2689"/>
    <tableColumn id="7" xr3:uid="{D1A4349F-9BC8-4B8E-99E8-65F97F825212}" name="Column7" dataDxfId="2688"/>
    <tableColumn id="8" xr3:uid="{0D0DBB31-6DF5-411E-91CE-C7AA2408F11D}" name="Column8" dataDxfId="2687"/>
    <tableColumn id="9" xr3:uid="{D8260CE6-07BB-4F7B-9B10-E5A0F24A9307}" name="Column9" dataDxfId="2686"/>
    <tableColumn id="10" xr3:uid="{D80082EF-B31D-4265-80A9-0D0CDDF7B6A7}" name="Column10" dataDxfId="2685"/>
    <tableColumn id="11" xr3:uid="{67DB2436-25A0-47FF-8207-92E8D2BFAFA1}" name="Column11" dataDxfId="2684"/>
    <tableColumn id="12" xr3:uid="{D6859EB5-BD05-40E4-A6D3-DBFFF3AB9D8B}" name="Column12" dataDxfId="2683"/>
  </tableColumns>
  <tableStyleInfo name="TableStyleMedium2" showFirstColumn="0" showLastColumn="0" showRowStripes="0" showColumnStripes="0"/>
</table>
</file>

<file path=xl/tables/table4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4" xr:uid="{FA578294-B5D1-46F2-B0A5-CAF8F1AB4247}" name="Table374145265" displayName="Table374145265" ref="A63:L65" headerRowCount="0" totalsRowShown="0" headerRowDxfId="2682" dataDxfId="2681">
  <tableColumns count="12">
    <tableColumn id="1" xr3:uid="{998812B2-13A0-4689-A701-C5ACAB2435F0}" name="Column1" headerRowDxfId="2680" dataDxfId="2679"/>
    <tableColumn id="2" xr3:uid="{CB3A70D6-8DD7-4B65-AB55-9EC9A47566A4}" name="Column2" headerRowDxfId="2678" dataDxfId="2677"/>
    <tableColumn id="3" xr3:uid="{8E7181DC-DD52-4B6D-AA03-F2268C62EF24}" name="Column3" headerRowDxfId="2676" dataDxfId="2675"/>
    <tableColumn id="4" xr3:uid="{97874969-8B9D-4E29-8071-4C9C77C6E8ED}" name="Column4" headerRowDxfId="2674" dataDxfId="2673"/>
    <tableColumn id="5" xr3:uid="{631270BD-BEEE-4940-8140-E5F57D2E520F}" name="Column5" headerRowDxfId="2672" dataDxfId="2671"/>
    <tableColumn id="6" xr3:uid="{1D6AC910-86CC-40FC-BDE3-2EEB1AA3725A}" name="Column6" headerRowDxfId="2670" dataDxfId="2669"/>
    <tableColumn id="7" xr3:uid="{7DD1F2DB-2626-40D6-BDF8-6F1D53CE5D41}" name="Column7" dataDxfId="2668"/>
    <tableColumn id="8" xr3:uid="{1C46E808-B837-44AB-86CB-D6196F4919BE}" name="Column8" dataDxfId="2667"/>
    <tableColumn id="9" xr3:uid="{34D20D79-B930-4444-9DD8-6245C234A444}" name="Column9" dataDxfId="2666"/>
    <tableColumn id="10" xr3:uid="{8458CD40-B91B-4E0C-A0A9-98533BC320A4}" name="Column10" dataDxfId="2665"/>
    <tableColumn id="11" xr3:uid="{7BBCBB36-020C-432E-8941-DB8D4D5CA2BE}" name="Column11" dataDxfId="2664"/>
    <tableColumn id="12" xr3:uid="{B24FFE13-53D4-4C05-ACCB-EE60863389F6}" name="Column12" dataDxfId="2663"/>
  </tableColumns>
  <tableStyleInfo name="TableStyleMedium2" showFirstColumn="0" showLastColumn="0" showRowStripes="0" showColumnStripes="0"/>
</table>
</file>

<file path=xl/tables/table4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5" xr:uid="{255150D0-5F4E-44B7-9029-4B53271245AC}" name="Table374146266" displayName="Table374146266" ref="A67:L69" headerRowCount="0" totalsRowShown="0" headerRowDxfId="2662" dataDxfId="2661">
  <tableColumns count="12">
    <tableColumn id="1" xr3:uid="{43BF2FB3-BEDC-4B11-8D20-5F643A36B03C}" name="Column1" headerRowDxfId="2660" dataDxfId="2659"/>
    <tableColumn id="2" xr3:uid="{DDDE7FB1-1862-47A4-B5EB-016D8B34711C}" name="Column2" headerRowDxfId="2658" dataDxfId="2657"/>
    <tableColumn id="3" xr3:uid="{153908E6-5D20-449F-9D4C-F749FEAC97C3}" name="Column3" headerRowDxfId="2656" dataDxfId="2655"/>
    <tableColumn id="4" xr3:uid="{45F7C340-55F6-4273-8DB3-3AC2A7BC38A4}" name="Column4" headerRowDxfId="2654" dataDxfId="2653"/>
    <tableColumn id="5" xr3:uid="{8001A821-55EE-4E98-A80A-058B53B01A73}" name="Column5" headerRowDxfId="2652" dataDxfId="2651"/>
    <tableColumn id="6" xr3:uid="{F76195FD-0E7B-49C7-B182-D2B61874D128}" name="Column6" headerRowDxfId="2650" dataDxfId="2649"/>
    <tableColumn id="7" xr3:uid="{9D582A9C-9C98-4A52-AD2E-A7BF890FA3E1}" name="Column7" dataDxfId="2648"/>
    <tableColumn id="8" xr3:uid="{11BA35B5-ED93-4450-83F1-23683E2460C7}" name="Column8" dataDxfId="2647"/>
    <tableColumn id="9" xr3:uid="{B2F96A90-4E46-4563-BB44-6CB3B4F38D1E}" name="Column9" dataDxfId="2646"/>
    <tableColumn id="10" xr3:uid="{ECA45475-02AF-4CFA-ABAB-6121CB4BB29C}" name="Column10" dataDxfId="2645"/>
    <tableColumn id="11" xr3:uid="{651F35FA-53DB-4BB7-896E-23154A0A6DC6}" name="Column11" dataDxfId="2644"/>
    <tableColumn id="12" xr3:uid="{442A23D0-D2E8-4490-BFA7-A29CCC86E7CA}" name="Column12" dataDxfId="2643"/>
  </tableColumns>
  <tableStyleInfo name="TableStyleMedium2" showFirstColumn="0" showLastColumn="0" showRowStripes="0" showColumnStripes="0"/>
</table>
</file>

<file path=xl/tables/table4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6" xr:uid="{1E596FDB-C06D-4C3F-8CCA-8BF4EBD9A150}" name="Table374149267" displayName="Table374149267" ref="A71:L73" headerRowCount="0" totalsRowShown="0" headerRowDxfId="2642" dataDxfId="2641">
  <tableColumns count="12">
    <tableColumn id="1" xr3:uid="{701DEFCD-4275-43E6-8AAB-5EF7B523E7A7}" name="Column1" headerRowDxfId="2640" dataDxfId="2639"/>
    <tableColumn id="2" xr3:uid="{86E379BB-E0AA-4279-807E-6973CB6026F2}" name="Column2" headerRowDxfId="2638" dataDxfId="2637"/>
    <tableColumn id="3" xr3:uid="{B397CA9F-C19A-4EF3-A560-8E8AA25FA5C7}" name="Column3" headerRowDxfId="2636" dataDxfId="2635"/>
    <tableColumn id="4" xr3:uid="{F3BC3D81-23D0-4FF9-B46D-3A55FEF58327}" name="Column4" headerRowDxfId="2634" dataDxfId="2633"/>
    <tableColumn id="5" xr3:uid="{991B0127-9183-4C74-BBE2-6B72BCDDB7A4}" name="Column5" headerRowDxfId="2632" dataDxfId="2631"/>
    <tableColumn id="6" xr3:uid="{862ADB73-5FDF-4666-9E8B-2757FD9524A5}" name="Column6" headerRowDxfId="2630" dataDxfId="2629"/>
    <tableColumn id="7" xr3:uid="{9BC452FC-1261-4278-B74F-E468AC6E0B38}" name="Column7" dataDxfId="2628"/>
    <tableColumn id="8" xr3:uid="{6AA51A25-DC3E-474D-BB17-481D0BDDC7F0}" name="Column8" dataDxfId="2627"/>
    <tableColumn id="9" xr3:uid="{1E064685-D73E-4AE9-BD18-FA4FB2C8A363}" name="Column9" dataDxfId="2626"/>
    <tableColumn id="10" xr3:uid="{2E4523FA-081D-4A6E-8201-17AF161AAD46}" name="Column10" dataDxfId="2625"/>
    <tableColumn id="11" xr3:uid="{2FE5F968-6097-4335-A9EF-98CB5A8188ED}" name="Column11" dataDxfId="2624"/>
    <tableColumn id="12" xr3:uid="{B6E574AB-5E29-4B1A-86B7-3477F62F761B}" name="Column12" dataDxfId="2623"/>
  </tableColumns>
  <tableStyleInfo name="TableStyleMedium2" showFirstColumn="0" showLastColumn="0" showRowStripes="0" showColumnStripes="0"/>
</table>
</file>

<file path=xl/tables/table4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7" xr:uid="{DBC5DF85-F342-4309-8A77-0976FFA1E6D0}" name="Table374150268" displayName="Table374150268" ref="A75:L77" headerRowCount="0" totalsRowShown="0" headerRowDxfId="2622" dataDxfId="2621">
  <tableColumns count="12">
    <tableColumn id="1" xr3:uid="{6BB1BBCA-2084-4B29-9C89-14365882FEEE}" name="Column1" headerRowDxfId="2620" dataDxfId="2619"/>
    <tableColumn id="2" xr3:uid="{6FD9CA79-9315-43AD-B7CB-7CAFB2802863}" name="Column2" headerRowDxfId="2618" dataDxfId="2617"/>
    <tableColumn id="3" xr3:uid="{FE80773D-5306-4466-945A-3104F8469308}" name="Column3" headerRowDxfId="2616" dataDxfId="2615"/>
    <tableColumn id="4" xr3:uid="{2293F12C-8410-4EB5-A950-D12D3C418AE9}" name="Column4" headerRowDxfId="2614" dataDxfId="2613"/>
    <tableColumn id="5" xr3:uid="{6089F9EF-BA18-4CF8-B754-D1B9BC749697}" name="Column5" headerRowDxfId="2612" dataDxfId="2611"/>
    <tableColumn id="6" xr3:uid="{A5793BD3-A721-479E-B363-D8BC2284761C}" name="Column6" headerRowDxfId="2610" dataDxfId="2609"/>
    <tableColumn id="7" xr3:uid="{BEE86C5A-80A3-4AB5-858D-C918D6F23040}" name="Column7" dataDxfId="2608"/>
    <tableColumn id="8" xr3:uid="{90B08D14-35A1-42A5-9635-EE26BC9E3CE4}" name="Column8" dataDxfId="2607"/>
    <tableColumn id="9" xr3:uid="{D754A89D-8AFA-4993-BF59-2287B9C09254}" name="Column9" dataDxfId="2606"/>
    <tableColumn id="10" xr3:uid="{E2B43B15-9D65-4F7E-83E7-FEC82048D709}" name="Column10" dataDxfId="2605"/>
    <tableColumn id="11" xr3:uid="{B7F801EE-0854-4F73-A517-E72318E9EF8F}" name="Column11" dataDxfId="2604"/>
    <tableColumn id="12" xr3:uid="{2627398C-49F2-4AA3-AF2D-1DE45E1FF62A}" name="Column12" dataDxfId="2603"/>
  </tableColumns>
  <tableStyleInfo name="TableStyleMedium2" showFirstColumn="0" showLastColumn="0" showRowStripes="0"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6" xr:uid="{94219C88-BEE4-4FE0-A123-B4736596369A}" name="Table343947" displayName="Table343947" ref="J26:O36" totalsRowShown="0" headerRowDxfId="3325" dataDxfId="3324">
  <tableColumns count="6">
    <tableColumn id="1" xr3:uid="{7835D235-85B7-4F61-BAD1-B7D5FB5482A1}" name="Individual: Challenge 11-16 Combined" dataDxfId="3323"/>
    <tableColumn id="2" xr3:uid="{36B9B85F-E161-40B5-A694-806E772F9D8A}" name="cp" dataDxfId="3322"/>
    <tableColumn id="3" xr3:uid="{E7CEB0B6-DA2A-4B13-8315-20D747DCF8C4}" name="sp" dataDxfId="3321"/>
    <tableColumn id="4" xr3:uid="{47E2E0C7-0C79-48DC-89D1-D2882932BD65}" name="ep" dataDxfId="3320"/>
    <tableColumn id="5" xr3:uid="{8E2E1E2A-98B5-4E0E-9D8C-FB1E9F1800F7}" name="gp" dataDxfId="3319"/>
    <tableColumn id="6" xr3:uid="{8B2E1EB1-F6F7-4FE9-9377-BD40B9146216}" name="pp" dataDxfId="3318"/>
  </tableColumns>
  <tableStyleInfo name="TableStyleLight20" showFirstColumn="0" showLastColumn="0" showRowStripes="1" showColumnStripes="0"/>
</table>
</file>

<file path=xl/tables/table5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8" xr:uid="{776EED65-C631-4EA8-8A04-F489B19DF504}" name="Table374154269" displayName="Table374154269" ref="A79:L81" headerRowCount="0" totalsRowShown="0" headerRowDxfId="2602" dataDxfId="2601">
  <tableColumns count="12">
    <tableColumn id="1" xr3:uid="{29C10746-B080-4A75-A21C-0BC4CB4ADCBE}" name="Column1" headerRowDxfId="2600" dataDxfId="2599"/>
    <tableColumn id="2" xr3:uid="{3E3C43F7-9C87-4A09-B575-7B809E7660DF}" name="Column2" headerRowDxfId="2598" dataDxfId="2597"/>
    <tableColumn id="3" xr3:uid="{7147B65B-2EC9-4BAB-8C55-EECB3F87302B}" name="Column3" headerRowDxfId="2596" dataDxfId="2595"/>
    <tableColumn id="4" xr3:uid="{864CD2AD-8CEA-412D-8C57-BCA129CF9F09}" name="Column4" headerRowDxfId="2594" dataDxfId="2593"/>
    <tableColumn id="5" xr3:uid="{E6D71D3A-82C2-4E49-B1E2-A57512969E4D}" name="Column5" headerRowDxfId="2592" dataDxfId="2591"/>
    <tableColumn id="6" xr3:uid="{7EDC1D78-B69C-41BD-8ADD-7D75631D3DE6}" name="Column6" headerRowDxfId="2590" dataDxfId="2589"/>
    <tableColumn id="7" xr3:uid="{A87CA42C-1889-4B2C-BC6D-95A0991A1884}" name="Column7" dataDxfId="2588"/>
    <tableColumn id="8" xr3:uid="{6F6887FB-D540-43A4-8196-D59703AA9A9A}" name="Column8" dataDxfId="2587"/>
    <tableColumn id="9" xr3:uid="{3BCA7445-5F41-472F-9AAE-8F0532D04BA0}" name="Column9" dataDxfId="2586"/>
    <tableColumn id="10" xr3:uid="{00CAD638-C0B1-4716-ADC7-0F2EB342FBA4}" name="Column10" dataDxfId="2585"/>
    <tableColumn id="11" xr3:uid="{22BBADA9-636B-4555-B2A3-0417F83BE473}" name="Column11" dataDxfId="2584"/>
    <tableColumn id="12" xr3:uid="{A7F8505A-EBEA-4058-854F-794F8C438C09}" name="Column12" dataDxfId="2583"/>
  </tableColumns>
  <tableStyleInfo name="TableStyleMedium2" showFirstColumn="0" showLastColumn="0" showRowStripes="0" showColumnStripes="0"/>
</table>
</file>

<file path=xl/tables/table5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9" xr:uid="{BA56D4EB-BA17-4705-B3E7-7A63B7BF9288}" name="Table374155310" displayName="Table374155310" ref="A83:L85" headerRowCount="0" totalsRowShown="0" headerRowDxfId="2582" dataDxfId="2581">
  <tableColumns count="12">
    <tableColumn id="1" xr3:uid="{8EB5619F-B152-4AEF-BA9B-DCD77969861C}" name="Column1" headerRowDxfId="2580" dataDxfId="2579"/>
    <tableColumn id="2" xr3:uid="{DF6A3C2A-F7B0-4114-8ED9-6938775D3A1D}" name="Column2" headerRowDxfId="2578" dataDxfId="2577"/>
    <tableColumn id="3" xr3:uid="{834A2B46-BE11-4122-847B-B7ADE52ACEC2}" name="Column3" headerRowDxfId="2576" dataDxfId="2575"/>
    <tableColumn id="4" xr3:uid="{0E29FDD3-C583-48DD-B20A-8BF4E036D3F9}" name="Column4" headerRowDxfId="2574" dataDxfId="2573"/>
    <tableColumn id="5" xr3:uid="{7C645EAF-306B-412B-9CDF-3E2C140C9974}" name="Column5" headerRowDxfId="2572" dataDxfId="2571"/>
    <tableColumn id="6" xr3:uid="{F89CFB71-D516-4EFA-8B12-9831E2A97633}" name="Column6" headerRowDxfId="2570" dataDxfId="2569"/>
    <tableColumn id="7" xr3:uid="{040DA442-D584-4F45-BA2C-37B7CA5D7E67}" name="Column7" dataDxfId="2568"/>
    <tableColumn id="8" xr3:uid="{23AC8377-6AA9-41D8-A9BE-FAFE6A971C64}" name="Column8" dataDxfId="2567"/>
    <tableColumn id="9" xr3:uid="{B31942FF-98DC-4E3B-BB84-87D9463911F6}" name="Column9" dataDxfId="2566"/>
    <tableColumn id="10" xr3:uid="{CFF69529-7395-40D0-BAE5-1894C3964B51}" name="Column10" dataDxfId="2565"/>
    <tableColumn id="11" xr3:uid="{5C068586-DAE5-4070-BA2C-1CC82767CE39}" name="Column11" dataDxfId="2564"/>
    <tableColumn id="12" xr3:uid="{3824B149-AEA3-4377-B590-4AD59746B6C0}" name="Column12" dataDxfId="2563"/>
  </tableColumns>
  <tableStyleInfo name="TableStyleMedium2" showFirstColumn="0" showLastColumn="0" showRowStripes="0" showColumnStripes="0"/>
</table>
</file>

<file path=xl/tables/table5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3" xr:uid="{F1095A04-CB6C-487B-A672-8CDADC292666}" name="Table374156314" displayName="Table374156314" ref="A87:L89" headerRowCount="0" totalsRowShown="0" headerRowDxfId="2562" dataDxfId="2561">
  <tableColumns count="12">
    <tableColumn id="1" xr3:uid="{4D861261-D593-4723-9A82-FC9AB450F775}" name="Column1" headerRowDxfId="2560" dataDxfId="2559"/>
    <tableColumn id="2" xr3:uid="{62E2D8C1-0E74-4613-B513-40DF72E1115C}" name="Column2" headerRowDxfId="2558" dataDxfId="2557"/>
    <tableColumn id="3" xr3:uid="{ED73AA13-72F1-4FFD-B708-30BE40C19463}" name="Column3" headerRowDxfId="2556" dataDxfId="2555"/>
    <tableColumn id="4" xr3:uid="{FF7C6FE5-D3B5-42E2-A7E2-455CF59891C8}" name="Column4" headerRowDxfId="2554" dataDxfId="2553"/>
    <tableColumn id="5" xr3:uid="{4BFC7703-908E-4FCE-87C6-A85C876B4311}" name="Column5" headerRowDxfId="2552" dataDxfId="2551"/>
    <tableColumn id="6" xr3:uid="{689F9EB0-1E26-47E7-9C7D-096A802F23BA}" name="Column6" headerRowDxfId="2550" dataDxfId="2549"/>
    <tableColumn id="7" xr3:uid="{3A607162-460E-4553-A89F-4FB16818C8AA}" name="Column7" dataDxfId="2548"/>
    <tableColumn id="8" xr3:uid="{3C02FA91-6C91-4C88-8440-06036BB52E55}" name="Column8" dataDxfId="2547"/>
    <tableColumn id="9" xr3:uid="{A1A1520C-7DCA-4E75-A3AD-178ED8DBAC27}" name="Column9" dataDxfId="2546"/>
    <tableColumn id="10" xr3:uid="{25EDBE2E-2705-483C-8548-AB67D3362FBB}" name="Column10" dataDxfId="2545"/>
    <tableColumn id="11" xr3:uid="{174E30D5-8554-48ED-889C-7D7513C15F52}" name="Column11" dataDxfId="2544"/>
    <tableColumn id="12" xr3:uid="{5FCBAE07-2A35-4951-9070-245866D37C47}" name="Column12" dataDxfId="2543"/>
  </tableColumns>
  <tableStyleInfo name="TableStyleMedium2" showFirstColumn="0" showLastColumn="0" showRowStripes="0" showColumnStripes="0"/>
</table>
</file>

<file path=xl/tables/table5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5" xr:uid="{C76A17CB-25C8-4872-96E6-E5B9E6D1C7B5}" name="Table374159316" displayName="Table374159316" ref="A91:L93" headerRowCount="0" totalsRowShown="0" headerRowDxfId="2542" dataDxfId="2541">
  <tableColumns count="12">
    <tableColumn id="1" xr3:uid="{3EE0E870-5F16-424F-9CCC-93760EFB6E26}" name="Column1" headerRowDxfId="2540" dataDxfId="2539"/>
    <tableColumn id="2" xr3:uid="{DCC29499-814B-494D-B388-9178918F9C21}" name="Column2" headerRowDxfId="2538" dataDxfId="2537"/>
    <tableColumn id="3" xr3:uid="{D93AB069-0597-4E8E-BC5C-8F7E9909F5DF}" name="Column3" headerRowDxfId="2536" dataDxfId="2535"/>
    <tableColumn id="4" xr3:uid="{A6E05443-50C4-4ECC-A4BB-5EEC596AEA3E}" name="Column4" headerRowDxfId="2534" dataDxfId="2533"/>
    <tableColumn id="5" xr3:uid="{E6783695-76A4-4684-BB23-FA19FAE615C4}" name="Column5" headerRowDxfId="2532" dataDxfId="2531"/>
    <tableColumn id="6" xr3:uid="{ED993A6D-FB20-4D33-8602-AB67FEE8B586}" name="Column6" headerRowDxfId="2530" dataDxfId="2529"/>
    <tableColumn id="7" xr3:uid="{3730BF3B-7FEE-4443-9111-511D6A8CBC6F}" name="Column7" dataDxfId="2528"/>
    <tableColumn id="8" xr3:uid="{8B46AD0A-66CE-42FD-BDAE-7C1836D3CA63}" name="Column8" dataDxfId="2527"/>
    <tableColumn id="9" xr3:uid="{63B0C39F-0896-46AC-8955-52E39C939DFC}" name="Column9" dataDxfId="2526"/>
    <tableColumn id="10" xr3:uid="{CC23DD67-9965-4611-B436-AAA28CE6A0C1}" name="Column10" dataDxfId="2525"/>
    <tableColumn id="11" xr3:uid="{851A8AC2-F9AC-4A3F-A9A5-9D7C1DD7C314}" name="Column11" dataDxfId="2524"/>
    <tableColumn id="12" xr3:uid="{A1CDCB92-3546-4EDE-AF14-44569FA13541}" name="Column12" dataDxfId="2523"/>
  </tableColumns>
  <tableStyleInfo name="TableStyleMedium2" showFirstColumn="0" showLastColumn="0" showRowStripes="0" showColumnStripes="0"/>
</table>
</file>

<file path=xl/tables/table5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6" xr:uid="{C60EB7D8-D399-4BF8-8882-4DD1606C062A}" name="Table374168317" displayName="Table374168317" ref="A95:L97" headerRowCount="0" totalsRowShown="0" headerRowDxfId="2522" dataDxfId="2521">
  <tableColumns count="12">
    <tableColumn id="1" xr3:uid="{B9E62546-05CE-4B73-BAF5-6ECFE501CBA7}" name="Column1" headerRowDxfId="2520" dataDxfId="2519"/>
    <tableColumn id="2" xr3:uid="{4373FAB2-1C92-4440-8F16-F0C1D1D23C89}" name="Column2" headerRowDxfId="2518" dataDxfId="2517"/>
    <tableColumn id="3" xr3:uid="{123592CF-D6BF-46F1-99D2-D3240EFB7ABC}" name="Column3" headerRowDxfId="2516" dataDxfId="2515"/>
    <tableColumn id="4" xr3:uid="{7D7147ED-5264-49ED-9805-C9DE683B604F}" name="Column4" headerRowDxfId="2514" dataDxfId="2513"/>
    <tableColumn id="5" xr3:uid="{2B179CAA-A452-434C-8F19-2CAF47368DF7}" name="Column5" headerRowDxfId="2512" dataDxfId="2511"/>
    <tableColumn id="6" xr3:uid="{B8811180-21E1-4691-A25F-23240201DC8A}" name="Column6" headerRowDxfId="2510" dataDxfId="2509"/>
    <tableColumn id="7" xr3:uid="{E8C58B1B-0E80-4BFF-96ED-131FBEA4B15C}" name="Column7" dataDxfId="2508"/>
    <tableColumn id="8" xr3:uid="{CC309305-D67C-4903-8AED-B86B28DE382C}" name="Column8" dataDxfId="2507"/>
    <tableColumn id="9" xr3:uid="{5EC01D22-F7D7-4933-BE8C-091016BF25D2}" name="Column9" dataDxfId="2506"/>
    <tableColumn id="10" xr3:uid="{BF29238F-FD7E-43E3-82E1-0520384DC41C}" name="Column10" dataDxfId="2505"/>
    <tableColumn id="11" xr3:uid="{21AC5045-1AA6-42D0-BD6A-30EB8B5CB5CD}" name="Column11" dataDxfId="2504"/>
    <tableColumn id="12" xr3:uid="{2EF5FFE2-166D-425A-8D1B-651CF962082D}" name="Column12" dataDxfId="2503"/>
  </tableColumns>
  <tableStyleInfo name="TableStyleMedium2" showFirstColumn="0" showLastColumn="0" showRowStripes="0" showColumnStripes="0"/>
</table>
</file>

<file path=xl/tables/table5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7" xr:uid="{D656FCDD-E183-4A88-89DD-D1C49E92CE27}" name="Table374169318" displayName="Table374169318" ref="A99:L101" headerRowCount="0" totalsRowShown="0" headerRowDxfId="2502" dataDxfId="2501">
  <tableColumns count="12">
    <tableColumn id="1" xr3:uid="{E1E7A3C3-14BE-4F95-82CF-FB37B0BFA563}" name="Column1" headerRowDxfId="2500" dataDxfId="2499"/>
    <tableColumn id="2" xr3:uid="{F31EDE61-7F98-438E-AC1E-434BF581DC5C}" name="Column2" headerRowDxfId="2498" dataDxfId="2497"/>
    <tableColumn id="3" xr3:uid="{247EB3E7-8A9F-4D51-9A12-F3CB8EBB9848}" name="Column3" headerRowDxfId="2496" dataDxfId="2495"/>
    <tableColumn id="4" xr3:uid="{A7979570-BF5E-4161-B541-EB11F3B8E554}" name="Column4" headerRowDxfId="2494" dataDxfId="2493"/>
    <tableColumn id="5" xr3:uid="{CA298EDF-772A-43FD-B0CF-CAF8E44D025B}" name="Column5" headerRowDxfId="2492" dataDxfId="2491"/>
    <tableColumn id="6" xr3:uid="{20D6E385-4353-4721-87ED-B33D30643DCC}" name="Column6" headerRowDxfId="2490" dataDxfId="2489"/>
    <tableColumn id="7" xr3:uid="{9710DAED-77FB-40DB-A694-D9182DF5F7AC}" name="Column7" dataDxfId="2488"/>
    <tableColumn id="8" xr3:uid="{AD184B5B-A226-4B22-AAF8-5C95D5D0EBDD}" name="Column8" dataDxfId="2487"/>
    <tableColumn id="9" xr3:uid="{82D7C166-D8F4-4C1A-B450-F371F19C76D6}" name="Column9" dataDxfId="2486"/>
    <tableColumn id="10" xr3:uid="{C41F45CC-0679-4AAC-B784-F12EEBFEFFEA}" name="Column10" dataDxfId="2485"/>
    <tableColumn id="11" xr3:uid="{2A244658-7A16-41C5-A3A1-0C31558FBA64}" name="Column11" dataDxfId="2484"/>
    <tableColumn id="12" xr3:uid="{5CB4A4A2-465D-4B25-A9DA-8EDD7A489E92}" name="Column12" dataDxfId="2483"/>
  </tableColumns>
  <tableStyleInfo name="TableStyleMedium2" showFirstColumn="0" showLastColumn="0" showRowStripes="0" showColumnStripes="0"/>
</table>
</file>

<file path=xl/tables/table5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8" xr:uid="{79E68049-BE29-45A5-B80A-2DCDACB75466}" name="Table374170319" displayName="Table374170319" ref="A103:L105" headerRowCount="0" totalsRowShown="0" headerRowDxfId="2482" dataDxfId="2481">
  <tableColumns count="12">
    <tableColumn id="1" xr3:uid="{B423096B-EA61-4ECA-9337-708374688BA1}" name="Column1" headerRowDxfId="2480" dataDxfId="2479"/>
    <tableColumn id="2" xr3:uid="{A9E464E4-8E07-48EF-98F7-B8D6CB271A45}" name="Column2" headerRowDxfId="2478" dataDxfId="2477"/>
    <tableColumn id="3" xr3:uid="{BD27A5C3-06CA-4ADD-B085-5B1980ADA1D4}" name="Column3" headerRowDxfId="2476" dataDxfId="2475"/>
    <tableColumn id="4" xr3:uid="{5B2F2AA4-CB6B-4FF3-B077-39044047B44F}" name="Column4" headerRowDxfId="2474" dataDxfId="2473"/>
    <tableColumn id="5" xr3:uid="{74F75384-588F-497F-9CFD-A1EF343502B8}" name="Column5" headerRowDxfId="2472" dataDxfId="2471"/>
    <tableColumn id="6" xr3:uid="{E285AC0E-1B32-427D-89A6-19892563C830}" name="Column6" headerRowDxfId="2470" dataDxfId="2469"/>
    <tableColumn id="7" xr3:uid="{A5BE673A-B34A-46E7-9A38-A365F837B260}" name="Column7" dataDxfId="2468"/>
    <tableColumn id="8" xr3:uid="{45987516-76EA-4390-86C8-E855F116B27E}" name="Column8" dataDxfId="2467"/>
    <tableColumn id="9" xr3:uid="{30901764-8A46-427F-B42A-11BD3C4CBA4B}" name="Column9" dataDxfId="2466"/>
    <tableColumn id="10" xr3:uid="{1BFF1210-68E8-4E21-B630-25C2EA5A17AF}" name="Column10" dataDxfId="2465"/>
    <tableColumn id="11" xr3:uid="{5F732EDA-130C-484B-9472-C74FEC110F18}" name="Column11" dataDxfId="2464"/>
    <tableColumn id="12" xr3:uid="{C782FFBD-8838-44F6-8E2F-254B08E145A1}" name="Column12" dataDxfId="2463"/>
  </tableColumns>
  <tableStyleInfo name="TableStyleMedium2" showFirstColumn="0" showLastColumn="0" showRowStripes="0" showColumnStripes="0"/>
</table>
</file>

<file path=xl/tables/table5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9" xr:uid="{583A4DA7-4E2D-4C88-98BF-7FFC46F9A93A}" name="Table374171320" displayName="Table374171320" ref="A107:L109" headerRowCount="0" totalsRowShown="0" headerRowDxfId="2462" dataDxfId="2461">
  <tableColumns count="12">
    <tableColumn id="1" xr3:uid="{443FC27E-DAEB-4B0A-ACF8-6F5E77030D50}" name="Column1" headerRowDxfId="2460" dataDxfId="2459"/>
    <tableColumn id="2" xr3:uid="{30DD02E7-63F7-43C0-AC59-99BA059BD72C}" name="Column2" headerRowDxfId="2458" dataDxfId="2457"/>
    <tableColumn id="3" xr3:uid="{952F5511-CD23-4D1A-9F6F-3BF9F9E2EAD8}" name="Column3" headerRowDxfId="2456" dataDxfId="2455"/>
    <tableColumn id="4" xr3:uid="{6A411AD6-F1A8-4DCC-A0F5-4770BD10A4C1}" name="Column4" headerRowDxfId="2454" dataDxfId="2453"/>
    <tableColumn id="5" xr3:uid="{6A37AE03-5D18-431A-84E2-8D01301B0302}" name="Column5" headerRowDxfId="2452" dataDxfId="2451"/>
    <tableColumn id="6" xr3:uid="{193A7163-1910-4D4A-9F50-15EA45917C88}" name="Column6" headerRowDxfId="2450" dataDxfId="2449"/>
    <tableColumn id="7" xr3:uid="{78CEE65F-5813-4536-BCDB-486F52243BF5}" name="Column7" dataDxfId="2448"/>
    <tableColumn id="8" xr3:uid="{EBB34134-EE9E-4840-8BE7-987DE5DFAAF0}" name="Column8" dataDxfId="2447"/>
    <tableColumn id="9" xr3:uid="{F64FA6A6-3D74-4825-B0F6-E6CCDAB1A5AB}" name="Column9" dataDxfId="2446"/>
    <tableColumn id="10" xr3:uid="{6531F8FF-ADD7-4EFE-BDB9-02BAD45B1B08}" name="Column10" dataDxfId="2445"/>
    <tableColumn id="11" xr3:uid="{E74EF752-B3C4-4D88-84A6-A8E5B7A72A86}" name="Column11" dataDxfId="2444"/>
    <tableColumn id="12" xr3:uid="{C41A5D04-956D-46B5-B7A4-485C4A406E36}" name="Column12" dataDxfId="2443"/>
  </tableColumns>
  <tableStyleInfo name="TableStyleMedium2" showFirstColumn="0" showLastColumn="0" showRowStripes="0" showColumnStripes="0"/>
</table>
</file>

<file path=xl/tables/table5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0" xr:uid="{996DA43D-DC06-4708-B9F0-6007F86AAF82}" name="Table374172321" displayName="Table374172321" ref="A111:L113" headerRowCount="0" totalsRowShown="0" headerRowDxfId="2442" dataDxfId="2441">
  <tableColumns count="12">
    <tableColumn id="1" xr3:uid="{8974DB6C-A569-4505-B857-52731D5C850D}" name="Column1" headerRowDxfId="2440" dataDxfId="2439"/>
    <tableColumn id="2" xr3:uid="{956892AF-25AE-4E7E-82E5-4917A54963A5}" name="Column2" headerRowDxfId="2438" dataDxfId="2437"/>
    <tableColumn id="3" xr3:uid="{9EC60653-04FD-43B5-BD22-040EE0861FCF}" name="Column3" headerRowDxfId="2436" dataDxfId="2435"/>
    <tableColumn id="4" xr3:uid="{85CCCDB9-D9E9-46CB-8896-BDDB800BC37C}" name="Column4" headerRowDxfId="2434" dataDxfId="2433"/>
    <tableColumn id="5" xr3:uid="{9CF61241-F692-4B84-AE72-16E0F0BF6467}" name="Column5" headerRowDxfId="2432" dataDxfId="2431"/>
    <tableColumn id="6" xr3:uid="{AEE30D4D-4D18-46EE-932A-B03831F743B5}" name="Column6" headerRowDxfId="2430" dataDxfId="2429"/>
    <tableColumn id="7" xr3:uid="{58F03AA1-4C90-422A-B519-5DD90F6996B7}" name="Column7" dataDxfId="2428"/>
    <tableColumn id="8" xr3:uid="{83E2397A-D6DC-496C-9123-E13DEE03CAD2}" name="Column8" dataDxfId="2427"/>
    <tableColumn id="9" xr3:uid="{FBF5C904-39ED-48F2-887B-E6666121A911}" name="Column9" dataDxfId="2426"/>
    <tableColumn id="10" xr3:uid="{648E6346-DC83-4705-A512-CBB5068491F4}" name="Column10" dataDxfId="2425"/>
    <tableColumn id="11" xr3:uid="{28982831-32A9-4C8B-A25B-37840D8BDB3C}" name="Column11" dataDxfId="2424"/>
    <tableColumn id="12" xr3:uid="{71CAD664-F3E3-4BCE-8905-5095EE1DCEE6}" name="Column12" dataDxfId="2423"/>
  </tableColumns>
  <tableStyleInfo name="TableStyleMedium2" showFirstColumn="0" showLastColumn="0" showRowStripes="0" showColumnStripes="0"/>
</table>
</file>

<file path=xl/tables/table5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1" xr:uid="{C139F6D9-3B00-429D-963C-31207E55FF46}" name="Table374173322" displayName="Table374173322" ref="A115:L117" headerRowCount="0" totalsRowShown="0" headerRowDxfId="2422" dataDxfId="2421">
  <tableColumns count="12">
    <tableColumn id="1" xr3:uid="{61EABF09-0112-4293-9D81-33166030CF73}" name="Column1" headerRowDxfId="2420" dataDxfId="2419"/>
    <tableColumn id="2" xr3:uid="{6E966A5E-E641-44E7-9628-CE157DB6CF99}" name="Column2" headerRowDxfId="2418" dataDxfId="2417"/>
    <tableColumn id="3" xr3:uid="{D41B206C-1ADF-4280-BF0D-4EA94D662556}" name="Column3" headerRowDxfId="2416" dataDxfId="2415"/>
    <tableColumn id="4" xr3:uid="{5B149C27-6455-4927-B9D5-8B52C20D8DCD}" name="Column4" headerRowDxfId="2414" dataDxfId="2413"/>
    <tableColumn id="5" xr3:uid="{088F25F3-8BCE-4BEA-AEFF-02B34DB156A6}" name="Column5" headerRowDxfId="2412" dataDxfId="2411"/>
    <tableColumn id="6" xr3:uid="{36D4D9A8-2AC1-4E90-B616-8CC954D924DE}" name="Column6" headerRowDxfId="2410" dataDxfId="2409"/>
    <tableColumn id="7" xr3:uid="{2A162025-C40B-479C-BD86-C08F121E16D3}" name="Column7" dataDxfId="2408"/>
    <tableColumn id="8" xr3:uid="{6030E3B2-9E3E-4A57-94AB-D2080252E486}" name="Column8" dataDxfId="2407"/>
    <tableColumn id="9" xr3:uid="{4A5BDE9E-EFEC-4136-B05E-8E58E8E73621}" name="Column9" dataDxfId="2406"/>
    <tableColumn id="10" xr3:uid="{87215598-D862-4E37-9A59-451D730C812F}" name="Column10" dataDxfId="2405"/>
    <tableColumn id="11" xr3:uid="{F7471173-BEAD-4E84-AC97-0F7D27061DDB}" name="Column11" dataDxfId="2404"/>
    <tableColumn id="12" xr3:uid="{0AD3D866-2F86-40AD-8C96-FD3323122A34}" name="Column12" dataDxfId="2403"/>
  </tableColumns>
  <tableStyleInfo name="TableStyleMedium2" showFirstColumn="0" showLastColumn="0" showRowStripes="0"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7" xr:uid="{7132F922-3C39-4F45-8C69-70921E226FAB}" name="Table354048" displayName="Table354048" ref="B26:H36" totalsRowShown="0" headerRowDxfId="3317" dataDxfId="3316">
  <tableColumns count="7">
    <tableColumn id="1" xr3:uid="{5FAED61B-0090-411A-A592-A0BD029BFE39}" name="Individual: Challenge 11-16" dataDxfId="3315"/>
    <tableColumn id="2" xr3:uid="{310BCA99-CAB3-4B33-B35C-021C8514DBA8}" name="roll" dataDxfId="3314">
      <calculatedColumnFormula>RANDBETWEEN(1,100)</calculatedColumnFormula>
    </tableColumn>
    <tableColumn id="3" xr3:uid="{08AFEC9F-CCE1-4A1A-8ED0-0FC5BC158FDA}" name="cp" dataDxfId="3313"/>
    <tableColumn id="4" xr3:uid="{2EFDAA1F-A466-49EB-9B04-1B80375E91CC}" name="sp" dataDxfId="3312">
      <calculatedColumnFormula>IF(AND(C27&gt;=1,C27&lt;=20),RANDBETWEEN(400,2400),"0")</calculatedColumnFormula>
    </tableColumn>
    <tableColumn id="5" xr3:uid="{CABC5146-CDB3-4E13-86A5-81EBE79973D8}" name="ep" dataDxfId="3311">
      <calculatedColumnFormula>IF(AND(C27&gt;=21,C27&lt;=35),RANDBETWEEN(100,600),"0")</calculatedColumnFormula>
    </tableColumn>
    <tableColumn id="6" xr3:uid="{F03A0F67-6FB0-4A91-9368-536DB7A6BF66}" name="gp" dataDxfId="3310">
      <calculatedColumnFormula>IF(AND(C27&gt;=1,C27&lt;=20),RANDBETWEEN(100,600),IF(AND(C27&gt;=21,C27&lt;=35),RANDBETWEEN(100,600),IF(AND(C27&gt;=36,C27&lt;=75),RANDBETWEEN(200,1200),IF(AND(C27&gt;75),RANDBETWEEN(200,1200),"0"))))</calculatedColumnFormula>
    </tableColumn>
    <tableColumn id="7" xr3:uid="{4793BFBC-AFEF-4E35-9CD5-075FAD47F213}" name="pp" dataDxfId="3309">
      <calculatedColumnFormula>IF(AND(C27&gt;=36,C27&lt;=75),RANDBETWEEN(10,60),IF(AND(C27&gt;=76,C27&lt;=100),RANDBETWEEN(20,120),"0"))</calculatedColumnFormula>
    </tableColumn>
  </tableColumns>
  <tableStyleInfo name="TableStyleMedium2" showFirstColumn="0" showLastColumn="0" showRowStripes="1" showColumnStripes="0"/>
</table>
</file>

<file path=xl/tables/table6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2" xr:uid="{D41EC33E-66FB-4557-A492-0369EA4B3494}" name="Table37414274323" displayName="Table37414274323" ref="A47:L49" headerRowCount="0" totalsRowShown="0" headerRowDxfId="2402" dataDxfId="2401">
  <tableColumns count="12">
    <tableColumn id="1" xr3:uid="{9083CBFF-BEFB-4C3C-995C-BCA253A3E7A1}" name="Column1" headerRowDxfId="2400" dataDxfId="2399"/>
    <tableColumn id="2" xr3:uid="{D78420E1-65C0-4C76-A584-23D43741B8A9}" name="Column2" headerRowDxfId="2398" dataDxfId="2397"/>
    <tableColumn id="3" xr3:uid="{130B1F27-88C1-4F90-875A-7A114C04A428}" name="Column3" headerRowDxfId="2396" dataDxfId="2395"/>
    <tableColumn id="4" xr3:uid="{51DBDA7B-A96E-454C-89C2-73D881B652F4}" name="Column4" headerRowDxfId="2394" dataDxfId="2393"/>
    <tableColumn id="5" xr3:uid="{C326E149-23F6-4033-980D-B37C252D9B44}" name="Column5" headerRowDxfId="2392" dataDxfId="2391"/>
    <tableColumn id="6" xr3:uid="{83928431-E0F3-4661-B81C-65B5D83D3DB9}" name="Column6" headerRowDxfId="2390" dataDxfId="2389"/>
    <tableColumn id="7" xr3:uid="{6298A0FE-CD44-40B5-BA8D-1CE5EBA2E106}" name="Column7" dataDxfId="2388"/>
    <tableColumn id="8" xr3:uid="{4C0571BB-5A61-4C9F-918D-54FC8AD425FB}" name="Column8" dataDxfId="2387"/>
    <tableColumn id="9" xr3:uid="{64BA59A3-6B50-4D6F-973C-1C98B4AAA779}" name="Column9" dataDxfId="2386"/>
    <tableColumn id="10" xr3:uid="{E3357BC8-D2A9-44AA-890A-85B74BB8E175}" name="Column10" dataDxfId="2385"/>
    <tableColumn id="11" xr3:uid="{8F3745F0-BBD7-461B-8823-AF2F882BF38C}" name="Column11" dataDxfId="2384"/>
    <tableColumn id="12" xr3:uid="{562B3653-4A36-4AC7-845A-342C509DA669}" name="Column12" dataDxfId="2383"/>
  </tableColumns>
  <tableStyleInfo name="TableStyleMedium2" showFirstColumn="0" showLastColumn="0" showRowStripes="0" showColumnStripes="0"/>
</table>
</file>

<file path=xl/tables/table6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6" xr:uid="{3C6E1344-0A08-419C-AC13-7580C93BA143}" name="Table359387" displayName="Table359387" ref="A15:I17" headerRowCount="0" totalsRowShown="0" headerRowDxfId="2382" dataDxfId="2381">
  <tableColumns count="9">
    <tableColumn id="1" xr3:uid="{7D7FC010-0007-4EDE-9E95-8444A0261053}" name="Column1" headerRowDxfId="2380" dataDxfId="2379"/>
    <tableColumn id="2" xr3:uid="{E81EB814-EB63-45D9-A753-222ABD1C5CFF}" name="Column2" headerRowDxfId="2378" dataDxfId="2377"/>
    <tableColumn id="3" xr3:uid="{C56E6827-77E6-4C6A-A864-DD755E53E5DF}" name="Column3" headerRowDxfId="2376" dataDxfId="2375"/>
    <tableColumn id="4" xr3:uid="{BA200453-27A8-4C99-8B24-7285FC85667C}" name="Column4" headerRowDxfId="2374" dataDxfId="2373"/>
    <tableColumn id="5" xr3:uid="{26A0EBD6-5A57-4688-8ECC-596637106A09}" name="Column5" headerRowDxfId="2372" dataDxfId="2371"/>
    <tableColumn id="6" xr3:uid="{E13B027F-0712-4377-81C3-4615053C42CD}" name="Column6" headerRowDxfId="2370" dataDxfId="2369"/>
    <tableColumn id="7" xr3:uid="{8B952E5A-EFD5-464B-9FCE-A54AF173CF78}" name="Column7" headerRowDxfId="2368" dataDxfId="2367"/>
    <tableColumn id="8" xr3:uid="{9DFB9B26-518B-4CDF-BB78-2005CF7A0C70}" name="Column8" headerRowDxfId="2366" dataDxfId="2365"/>
    <tableColumn id="9" xr3:uid="{82322FDC-1F32-482E-818D-73EDD1E9F0DF}" name="Column9" dataDxfId="2364"/>
  </tableColumns>
  <tableStyleInfo name="TableStyleMedium2" showFirstColumn="0" showLastColumn="0" showRowStripes="0" showColumnStripes="0"/>
</table>
</file>

<file path=xl/tables/table6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7" xr:uid="{E6102F7B-1719-4F17-9CBE-97E9B0A731BC}" name="Table359362388" displayName="Table359362388" ref="A19:I21" headerRowCount="0" totalsRowShown="0" headerRowDxfId="2363" dataDxfId="2362">
  <tableColumns count="9">
    <tableColumn id="1" xr3:uid="{FBD04876-7957-45C3-82EF-568E242E4390}" name="Column1" headerRowDxfId="2361" dataDxfId="2360"/>
    <tableColumn id="2" xr3:uid="{83865D76-6711-4C8F-8CB6-84AE4C0360C5}" name="Column2" headerRowDxfId="2359" dataDxfId="2358"/>
    <tableColumn id="3" xr3:uid="{B5EB3D06-01AF-4473-8C0D-55D69B2E194C}" name="Column3" headerRowDxfId="2357" dataDxfId="2356"/>
    <tableColumn id="4" xr3:uid="{F292996D-59AE-4FF5-AF0C-82B03B8303EA}" name="Column4" headerRowDxfId="2355" dataDxfId="2354"/>
    <tableColumn id="5" xr3:uid="{1D7470FE-E927-4C6F-8577-206F1B865310}" name="Column5" headerRowDxfId="2353" dataDxfId="2352"/>
    <tableColumn id="6" xr3:uid="{A0F570A3-9CEA-45C8-B28C-65F71D84FE65}" name="Column6" headerRowDxfId="2351" dataDxfId="2350"/>
    <tableColumn id="7" xr3:uid="{905BCDCA-8F38-425A-B5FD-53601BB09284}" name="Column7" headerRowDxfId="2349" dataDxfId="2348"/>
    <tableColumn id="8" xr3:uid="{A7179055-E4BC-4F54-AA10-D7F8E4ADAE14}" name="Column8" headerRowDxfId="2347" dataDxfId="2346"/>
    <tableColumn id="9" xr3:uid="{1B9BB105-0AFA-480E-859B-E3AC509D1F3C}" name="Column9" dataDxfId="2345"/>
  </tableColumns>
  <tableStyleInfo name="TableStyleMedium2" showFirstColumn="0" showLastColumn="0" showRowStripes="0" showColumnStripes="0"/>
</table>
</file>

<file path=xl/tables/table6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8" xr:uid="{1AA2E98C-C942-4203-8E0D-9B634A0EE32F}" name="Table359362363389" displayName="Table359362363389" ref="A23:I25" headerRowCount="0" totalsRowShown="0" headerRowDxfId="2344" dataDxfId="2343">
  <tableColumns count="9">
    <tableColumn id="1" xr3:uid="{52D4DD10-9403-428F-B8D9-2964F84129F4}" name="Column1" headerRowDxfId="2342" dataDxfId="2341"/>
    <tableColumn id="2" xr3:uid="{8976E90A-0A52-4EAF-9726-4211FE72384B}" name="Column2" headerRowDxfId="2340" dataDxfId="2339"/>
    <tableColumn id="3" xr3:uid="{A77388C9-0228-439D-ADE2-CB67BC930EBD}" name="Column3" headerRowDxfId="2338" dataDxfId="2337"/>
    <tableColumn id="4" xr3:uid="{1ED778BC-1EE8-44CE-98FF-8F530FDBB6D6}" name="Column4" headerRowDxfId="2336" dataDxfId="2335"/>
    <tableColumn id="5" xr3:uid="{964D45BB-4F79-442A-BC03-C0D840F84FA9}" name="Column5" headerRowDxfId="2334" dataDxfId="2333"/>
    <tableColumn id="6" xr3:uid="{BB60BA39-194C-4D05-888E-E1E9270F71D2}" name="Column6" headerRowDxfId="2332" dataDxfId="2331"/>
    <tableColumn id="7" xr3:uid="{B3C5E941-C00E-4E36-B9B9-A33FDF87DD09}" name="Column7" headerRowDxfId="2330" dataDxfId="2329"/>
    <tableColumn id="8" xr3:uid="{4613B423-F519-475F-A2D2-A626F06B828D}" name="Column8" headerRowDxfId="2328" dataDxfId="2327"/>
    <tableColumn id="9" xr3:uid="{832AFD57-7442-44DA-A120-FEE902B95C8D}" name="Column9" dataDxfId="2326"/>
  </tableColumns>
  <tableStyleInfo name="TableStyleMedium2" showFirstColumn="0" showLastColumn="0" showRowStripes="0" showColumnStripes="0"/>
</table>
</file>

<file path=xl/tables/table6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9" xr:uid="{6AF175D2-4E8D-478A-BD0E-74C72FFA74DB}" name="Table359362364390" displayName="Table359362364390" ref="A27:I29" headerRowCount="0" totalsRowShown="0" headerRowDxfId="2325" dataDxfId="2324">
  <tableColumns count="9">
    <tableColumn id="1" xr3:uid="{42EE99F8-CDB9-4B69-9F33-D833C4413883}" name="Column1" headerRowDxfId="2323" dataDxfId="2322"/>
    <tableColumn id="2" xr3:uid="{59A88C6E-2B3D-4B3A-BEF3-53984A55A603}" name="Column2" headerRowDxfId="2321" dataDxfId="2320"/>
    <tableColumn id="3" xr3:uid="{3A53476C-19C2-4818-866A-F2FF288ADA14}" name="Column3" headerRowDxfId="2319" dataDxfId="2318"/>
    <tableColumn id="4" xr3:uid="{C927D1DA-FF0D-493B-989A-3140E8BBE91E}" name="Column4" headerRowDxfId="2317" dataDxfId="2316"/>
    <tableColumn id="5" xr3:uid="{EE7EA95D-4AD2-4BAF-BA4A-CEAC44D68160}" name="Column5" headerRowDxfId="2315" dataDxfId="2314"/>
    <tableColumn id="6" xr3:uid="{2D215AB3-B8F4-46C3-AFE7-EA60D49F44FE}" name="Column6" headerRowDxfId="2313" dataDxfId="2312"/>
    <tableColumn id="7" xr3:uid="{34F7EACF-731B-4B3A-B2F7-1D94068CA0A8}" name="Column7" headerRowDxfId="2311" dataDxfId="2310"/>
    <tableColumn id="8" xr3:uid="{803CDA60-F4A3-40A2-A3B8-BD2260F91527}" name="Column8" headerRowDxfId="2309" dataDxfId="2308"/>
    <tableColumn id="9" xr3:uid="{6C20A3F6-9FFF-4B4A-8E87-78D36600A8C5}" name="Column9" dataDxfId="2307"/>
  </tableColumns>
  <tableStyleInfo name="TableStyleMedium2" showFirstColumn="0" showLastColumn="0" showRowStripes="0" showColumnStripes="0"/>
</table>
</file>

<file path=xl/tables/table6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0" xr:uid="{E38B8D0D-598C-44DD-966D-2F64FF42D504}" name="Table359362365391" displayName="Table359362365391" ref="A31:I33" headerRowCount="0" totalsRowShown="0" headerRowDxfId="2306" dataDxfId="2305">
  <tableColumns count="9">
    <tableColumn id="1" xr3:uid="{19FA45AA-D456-4350-AF64-D6D8D9EC25F4}" name="Column1" headerRowDxfId="2304" dataDxfId="2303"/>
    <tableColumn id="2" xr3:uid="{BFB6D49A-A789-4981-A4A9-A1F4351F53F7}" name="Column2" headerRowDxfId="2302" dataDxfId="2301"/>
    <tableColumn id="3" xr3:uid="{427853C2-DBA4-4793-BAB0-797E48644A96}" name="Column3" headerRowDxfId="2300" dataDxfId="2299"/>
    <tableColumn id="4" xr3:uid="{8052140D-5B59-4F3A-B0C6-5B562DFED8B0}" name="Column4" headerRowDxfId="2298" dataDxfId="2297"/>
    <tableColumn id="5" xr3:uid="{9CDDBAD3-DB31-459C-AB08-F56E3430A561}" name="Column5" headerRowDxfId="2296" dataDxfId="2295"/>
    <tableColumn id="6" xr3:uid="{68775E54-2B84-4A26-A5BF-333526D0D949}" name="Column6" headerRowDxfId="2294" dataDxfId="2293"/>
    <tableColumn id="7" xr3:uid="{A9331BA0-DC01-462A-84BF-19D49B7D2193}" name="Column7" headerRowDxfId="2292" dataDxfId="2291"/>
    <tableColumn id="8" xr3:uid="{35EEE450-2651-4655-8874-DC342CA425DB}" name="Column8" headerRowDxfId="2290" dataDxfId="2289"/>
    <tableColumn id="9" xr3:uid="{A0DBB320-4882-4731-BBBA-FB3212F9F47D}" name="Column9" dataDxfId="2288"/>
  </tableColumns>
  <tableStyleInfo name="TableStyleMedium2" showFirstColumn="0" showLastColumn="0" showRowStripes="0" showColumnStripes="0"/>
</table>
</file>

<file path=xl/tables/table6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1" xr:uid="{2099C553-6851-4C4E-9D45-C231FF40E212}" name="Table359362366392" displayName="Table359362366392" ref="A35:I37" headerRowCount="0" totalsRowShown="0" headerRowDxfId="2287" dataDxfId="2286">
  <tableColumns count="9">
    <tableColumn id="1" xr3:uid="{1C44902B-B12B-43FA-82C4-4607A844BDE4}" name="Column1" headerRowDxfId="2285" dataDxfId="2284"/>
    <tableColumn id="2" xr3:uid="{62D2653E-D610-4B32-8CC7-2EC294ECD51C}" name="Column2" headerRowDxfId="2283" dataDxfId="2282"/>
    <tableColumn id="3" xr3:uid="{60CF4DD5-0760-4B2B-A595-17ABEDF106B3}" name="Column3" headerRowDxfId="2281" dataDxfId="2280"/>
    <tableColumn id="4" xr3:uid="{2DE93025-D030-4427-9EC9-943679DD10BF}" name="Column4" headerRowDxfId="2279" dataDxfId="2278"/>
    <tableColumn id="5" xr3:uid="{36E838D5-50CE-4ED2-A77F-9ADE2A9B7FEF}" name="Column5" headerRowDxfId="2277" dataDxfId="2276"/>
    <tableColumn id="6" xr3:uid="{55F654DB-7704-4F35-AD83-6055BDC9E5B2}" name="Column6" headerRowDxfId="2275" dataDxfId="2274"/>
    <tableColumn id="7" xr3:uid="{DDC9C971-2DA4-42D9-857A-7CF3EA4D5A36}" name="Column7" headerRowDxfId="2273" dataDxfId="2272"/>
    <tableColumn id="8" xr3:uid="{665A04DC-D232-4F5A-9685-AB56354541C9}" name="Column8" headerRowDxfId="2271" dataDxfId="2270"/>
    <tableColumn id="9" xr3:uid="{B5CD89BB-8F5B-4B42-A9C4-8DC6F6483127}" name="Column9" dataDxfId="2269"/>
  </tableColumns>
  <tableStyleInfo name="TableStyleMedium2" showFirstColumn="0" showLastColumn="0" showRowStripes="0" showColumnStripes="0"/>
</table>
</file>

<file path=xl/tables/table6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2" xr:uid="{80458E1F-63AD-4FA8-8AAE-EA6AD8BC262C}" name="Table359362367393" displayName="Table359362367393" ref="A39:I41" headerRowCount="0" totalsRowShown="0" headerRowDxfId="2268" dataDxfId="2267">
  <tableColumns count="9">
    <tableColumn id="1" xr3:uid="{0FF82613-E32A-455F-9131-C1B5CE76D9AB}" name="Column1" headerRowDxfId="2266" dataDxfId="2265"/>
    <tableColumn id="2" xr3:uid="{5BA288C7-6DAF-4356-A330-5685CDDE6FB7}" name="Column2" headerRowDxfId="2264" dataDxfId="2263"/>
    <tableColumn id="3" xr3:uid="{09936FFF-9F99-447E-A20C-1CDC9AA77456}" name="Column3" headerRowDxfId="2262" dataDxfId="2261"/>
    <tableColumn id="4" xr3:uid="{D76B4BC2-A96B-463C-BF81-5FBA66334EE6}" name="Column4" headerRowDxfId="2260" dataDxfId="2259"/>
    <tableColumn id="5" xr3:uid="{5F955D96-401D-487A-86D6-FAB3F7A9E174}" name="Column5" headerRowDxfId="2258" dataDxfId="2257"/>
    <tableColumn id="6" xr3:uid="{DB1C7A7E-A503-428F-9CBF-8EA1BF2E46A8}" name="Column6" headerRowDxfId="2256" dataDxfId="2255"/>
    <tableColumn id="7" xr3:uid="{22C6CE0A-5ACA-4F96-9D1E-8E6A2BBE5AE3}" name="Column7" headerRowDxfId="2254" dataDxfId="2253"/>
    <tableColumn id="8" xr3:uid="{38A1E9CB-4A25-4F35-9104-F82DC2CCD1E1}" name="Column8" headerRowDxfId="2252" dataDxfId="2251"/>
    <tableColumn id="9" xr3:uid="{AD59F72C-B7DC-4F23-8390-98E79C09B0DE}" name="Column9" dataDxfId="2250"/>
  </tableColumns>
  <tableStyleInfo name="TableStyleMedium2" showFirstColumn="0" showLastColumn="0" showRowStripes="0" showColumnStripes="0"/>
</table>
</file>

<file path=xl/tables/table6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93" xr:uid="{997FD492-34FE-437C-A3B6-1276EA5AADFD}" name="Table359362368394" displayName="Table359362368394" ref="A43:I45" headerRowCount="0" totalsRowShown="0" headerRowDxfId="2249" dataDxfId="2248">
  <tableColumns count="9">
    <tableColumn id="1" xr3:uid="{85A149AE-2774-4901-9DB6-888CD07C79A3}" name="Column1" headerRowDxfId="2247" dataDxfId="2246"/>
    <tableColumn id="2" xr3:uid="{989EAB76-B3F1-47E2-ADB9-99E951FC8511}" name="Column2" headerRowDxfId="2245" dataDxfId="2244"/>
    <tableColumn id="3" xr3:uid="{548A44A3-E455-4744-A8F3-D49DAB75BEDA}" name="Column3" headerRowDxfId="2243" dataDxfId="2242"/>
    <tableColumn id="4" xr3:uid="{256DD6D8-119E-425B-BF1C-0A65DE40E841}" name="Column4" headerRowDxfId="2241" dataDxfId="2240"/>
    <tableColumn id="5" xr3:uid="{00C409D7-9663-4992-90CE-3447D25327FD}" name="Column5" headerRowDxfId="2239" dataDxfId="2238"/>
    <tableColumn id="6" xr3:uid="{3382173F-E39E-4F19-A901-C1EF727B9484}" name="Column6" headerRowDxfId="2237" dataDxfId="2236"/>
    <tableColumn id="7" xr3:uid="{004F7A29-7414-4C32-9336-AD8FD886A0C4}" name="Column7" headerRowDxfId="2235" dataDxfId="2234"/>
    <tableColumn id="8" xr3:uid="{62085FF5-82FC-40E1-A3E3-9863560E37AD}" name="Column8" headerRowDxfId="2233" dataDxfId="2232"/>
    <tableColumn id="9" xr3:uid="{FB4E6903-6260-4EA1-A4D3-AAF066A1AC02}" name="Column9" dataDxfId="2231"/>
  </tableColumns>
  <tableStyleInfo name="TableStyleMedium2" showFirstColumn="0" showLastColumn="0" showRowStripes="0" showColumnStripes="0"/>
</table>
</file>

<file path=xl/tables/table6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1" xr:uid="{43E9D7DF-A330-4A97-90F3-5817ECB899D4}" name="Table3553101132" displayName="Table3553101132" ref="A1:C2" totalsRowShown="0" headerRowDxfId="2230" dataDxfId="2229">
  <tableColumns count="3">
    <tableColumn id="1" xr3:uid="{361AF54F-FFF2-41BD-A9F6-1ACE16649D6E}" name="Hoard: Challenge 11-16" dataDxfId="2228"/>
    <tableColumn id="6" xr3:uid="{274BA909-625A-46EE-9442-A8C228E57D05}" name="GP" dataDxfId="2227">
      <calculatedColumnFormula>RANDBETWEEN(4000,24000)</calculatedColumnFormula>
    </tableColumn>
    <tableColumn id="7" xr3:uid="{EE71FAA5-4DDA-42DC-AFD8-1BCD9235A7F3}" name="PP" dataDxfId="2226">
      <calculatedColumnFormula>RANDBETWEEN(5,3000)</calculatedColumnFormula>
    </tableColumn>
  </tableColumns>
  <tableStyleInfo name="TableStyleMedium2"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0" xr:uid="{AE498480-5A26-4B27-8DD9-9DF8D8833A38}" name="Table34394751" displayName="Table34394751" ref="J38:O48" totalsRowShown="0" headerRowDxfId="3308" dataDxfId="3307">
  <tableColumns count="6">
    <tableColumn id="1" xr3:uid="{F880BF0C-BAA5-4C56-B7B3-16446C835AC5}" name="Individual: Challenge 11-16 Combined" dataDxfId="3306"/>
    <tableColumn id="2" xr3:uid="{9F9035C3-6D7A-469C-BF88-1DE2A5AF32C7}" name="cp" dataDxfId="3305"/>
    <tableColumn id="3" xr3:uid="{8CBEBEC7-1648-46D9-AAB0-08F4E8A9F6B2}" name="sp" dataDxfId="3304"/>
    <tableColumn id="4" xr3:uid="{7A08392A-DEC5-4EC5-8834-518BA7BD129C}" name="ep" dataDxfId="3303"/>
    <tableColumn id="5" xr3:uid="{6C04E392-8AB1-4EBB-A772-A0D25BDCC539}" name="gp" dataDxfId="3302"/>
    <tableColumn id="6" xr3:uid="{790AE203-C589-4A97-955E-B95BBEDF7C9C}" name="pp" dataDxfId="3301"/>
  </tableColumns>
  <tableStyleInfo name="TableStyleLight20" showFirstColumn="0" showLastColumn="0" showRowStripes="1" showColumnStripes="0"/>
</table>
</file>

<file path=xl/tables/table7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4" xr:uid="{37FA3146-2821-4190-9FD9-FAE8D7803028}" name="Table67104135" displayName="Table67104135" ref="A120:J124" totalsRowShown="0" headerRowDxfId="2225" dataDxfId="2224">
  <tableColumns count="10">
    <tableColumn id="1" xr3:uid="{B5F18F1E-1A0C-4566-92E2-AA45B22DCFD6}" name="Magic Item A" dataDxfId="2223"/>
    <tableColumn id="2" xr3:uid="{07FE4942-4E2D-4B2E-ABE3-93FFCD197736}" name="Roll" dataDxfId="2222"/>
    <tableColumn id="3" xr3:uid="{6091CBDD-4BE1-439E-A644-AD3A4D3B1093}" name="Primary Type" dataDxfId="2221"/>
    <tableColumn id="4" xr3:uid="{D5D8B7BD-5546-4286-B01D-2AD88E071B8A}" name="Secondary Type" dataDxfId="2220">
      <calculatedColumnFormula>IF(C121="spell scroll (cantrip)",VLOOKUP(RANDBETWEEN(1,43),Table191[],2),IF(C121="spell scroll (1st level)",VLOOKUP(RANDBETWEEN(1,73),Table190[],2),IF(C121="spell scroll (2nd level)",VLOOKUP(RANDBETWEEN(1,71),Table192[],2)," ")))</calculatedColumnFormula>
    </tableColumn>
    <tableColumn id="5" xr3:uid="{0A1BDC50-CF3F-42B7-B7A2-F53F23FBDA85}" name="Created By" dataDxfId="2219">
      <calculatedColumnFormula>IF(AND(A121&gt;=1,A121&lt;=6),VLOOKUP(RANDBETWEEN(1,20),Table171[],2)," ")</calculatedColumnFormula>
    </tableColumn>
    <tableColumn id="6" xr3:uid="{D88B66C9-51B6-42B9-B221-B102354F205C}" name="History" dataDxfId="2218"/>
    <tableColumn id="7" xr3:uid="{0588888E-8C80-4263-9C27-A97F0A7E5C0F}" name="Quirk" dataDxfId="2217">
      <calculatedColumnFormula>IF(AND(A121&gt;=1,A121&lt;=8),VLOOKUP(RANDBETWEEN(1,20),Table174[],2)," ")</calculatedColumnFormula>
    </tableColumn>
    <tableColumn id="8" xr3:uid="{8BCB3016-DBFB-4824-8A2F-18D882166C24}" name="Property 1" dataDxfId="2216">
      <calculatedColumnFormula>IF(AND(A121&gt;=1,A121&lt;=8),VLOOKUP(RANDBETWEEN(1,20),Table173[],2)," ")</calculatedColumnFormula>
    </tableColumn>
    <tableColumn id="9" xr3:uid="{C181371A-6F39-4D02-8944-77CB59C1CF45}" name="Property 2" dataDxfId="2215">
      <calculatedColumnFormula>IF(H121="Roll 2x",VLOOKUP(RANDBETWEEN(1,20),Table173[],2)," ")</calculatedColumnFormula>
    </tableColumn>
    <tableColumn id="10" xr3:uid="{54660E3A-5D1B-4678-9E65-CB905A15E40C}" name="Property 3" dataDxfId="2214">
      <calculatedColumnFormula>IF(H121="Roll 2x",VLOOKUP(RANDBETWEEN(1,20),Table173[],2)," ")</calculatedColumnFormula>
    </tableColumn>
  </tableColumns>
  <tableStyleInfo name="TableStyleMedium2" showFirstColumn="0" showLastColumn="0" showRowStripes="1" showColumnStripes="0"/>
</table>
</file>

<file path=xl/tables/table7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5" xr:uid="{C9E71745-6DFD-4B9F-9403-B088912E85B1}" name="Table6771105136" displayName="Table6771105136" ref="A126:J132" totalsRowShown="0" headerRowDxfId="2213" dataDxfId="2212">
  <tableColumns count="10">
    <tableColumn id="1" xr3:uid="{CB6196C6-21B4-46DB-88BD-784009FDFFA7}" name="Magic Item B" dataDxfId="2211"/>
    <tableColumn id="2" xr3:uid="{8D9A53BA-B367-453B-9E64-C10D69F9FD72}" name="Roll" dataDxfId="2210">
      <calculatedColumnFormula>IF(AND(C19&gt;=1,C19&lt;=6), "1", " ")</calculatedColumnFormula>
    </tableColumn>
    <tableColumn id="3" xr3:uid="{E1DEBD74-66E7-44E1-9819-01CBB65F9A82}" name="Primary Type" dataDxfId="2209"/>
    <tableColumn id="4" xr3:uid="{3F1428A8-9A5A-49E6-AC9D-AD5008188F5E}" name="Secondary Type" dataDxfId="2208">
      <calculatedColumnFormula>IF(C127="spell scroll (2nd Level)",VLOOKUP(RANDBETWEEN(1,71),Table192[],2),IF(C127="spell scroll (3rd level)",VLOOKUP(RANDBETWEEN(1,62),Table199[],2),IF(C127="ammunition +1",VLOOKUP(RANDBETWEEN(1,6),Table185[],2),IF(C127="dust of disappearance",RANDBETWEEN(5,10),IF(C127="Robe of useful items",RANDBETWEEN(4,16)," ")))))</calculatedColumnFormula>
    </tableColumn>
    <tableColumn id="5" xr3:uid="{F41E1710-3FB6-4E1C-AA63-FEAD2ECC7FFB}" name="Created By" dataDxfId="2207"/>
    <tableColumn id="6" xr3:uid="{84510ACF-22B5-435C-92D0-45635C66A7CB}" name="History" dataDxfId="2206"/>
    <tableColumn id="7" xr3:uid="{8774CF14-5D90-4B38-B9AF-EA731AAF5A13}" name="Quirk" dataDxfId="2205">
      <calculatedColumnFormula>IF(AND(A127&gt;=1,A127&lt;=8),VLOOKUP(RANDBETWEEN(1,20),Table174[],2)," ")</calculatedColumnFormula>
    </tableColumn>
    <tableColumn id="8" xr3:uid="{B8BB39D1-C79D-4884-91D9-6C1DB5DD8ADD}" name="Property 1" dataDxfId="2204">
      <calculatedColumnFormula>IF(AND(A127&gt;=1,A127&lt;=8),VLOOKUP(RANDBETWEEN(1,20),Table173[],2)," ")</calculatedColumnFormula>
    </tableColumn>
    <tableColumn id="9" xr3:uid="{3D46848D-0E54-43CC-9E7E-EB0774453FD5}" name="Property 2" dataDxfId="2203">
      <calculatedColumnFormula>IF(H127="Roll 2x",VLOOKUP(RANDBETWEEN(1,20),Table173[],2)," ")</calculatedColumnFormula>
    </tableColumn>
    <tableColumn id="10" xr3:uid="{552AE881-3486-4A9C-A244-1D385890D05D}" name="Property 3" dataDxfId="2202">
      <calculatedColumnFormula>IF(H127="Roll 2x",VLOOKUP(RANDBETWEEN(1,20),Table173[],2)," ")</calculatedColumnFormula>
    </tableColumn>
  </tableColumns>
  <tableStyleInfo name="TableStyleMedium2" showFirstColumn="0" showLastColumn="0" showRowStripes="1" showColumnStripes="0"/>
</table>
</file>

<file path=xl/tables/table7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6" xr:uid="{CC25BC8D-7870-4757-B3BA-9C4BE652D1BE}" name="Table677182106137" displayName="Table677182106137" ref="A134:J140" totalsRowShown="0" headerRowDxfId="2201" dataDxfId="2200">
  <tableColumns count="10">
    <tableColumn id="1" xr3:uid="{56235AC7-9011-41A0-950C-48845A53E6E3}" name="Magic Item C" dataDxfId="2199"/>
    <tableColumn id="2" xr3:uid="{C1484095-FDA4-488E-AA24-C4247AB913F4}" name="Roll" dataDxfId="2198">
      <calculatedColumnFormula>IF(AND(#REF!&gt;=1,#REF!&lt;=6), "1", " ")</calculatedColumnFormula>
    </tableColumn>
    <tableColumn id="3" xr3:uid="{54C60EE9-23E5-465E-8402-6081C6F3C5C8}" name="Primary Type" dataDxfId="2197"/>
    <tableColumn id="4" xr3:uid="{423BC7D8-2E0B-4A0E-90D0-CF6C857C1271}" name="Secondary Type" dataDxfId="2196">
      <calculatedColumnFormula>IF(C135="spell scroll (4th level)",VLOOKUP(RANDBETWEEN(1,45),Table198[],2),IF(C135="spell scroll (5th level)",VLOOKUP(RANDBETWEEN(1,58),Table197[],2),IF(C135="scroll of protection",VLOOKUP(RANDBETWEEN(1,20),Table182[],2),IF(C135="Quaal's feather token",VLOOKUP(RANDBETWEEN(1,20),Table181[],2),IF(C135="ammunition +2",VLOOKUP(RANDBETWEEN(1,6),Table185[],2),IF(C135="necklace of fireballs",RANDBETWEEN(3,9)," "))))))</calculatedColumnFormula>
    </tableColumn>
    <tableColumn id="5" xr3:uid="{D999B0F0-3178-475C-A320-52B83B67F3F9}" name="Created By" dataDxfId="2195"/>
    <tableColumn id="6" xr3:uid="{C7CBCF83-889A-4F99-9CC1-0357F183A74A}" name="History" dataDxfId="2194"/>
    <tableColumn id="7" xr3:uid="{E4AA43E6-8ABB-4213-A7E4-3024FCE59FCB}" name="Quirk" dataDxfId="2193">
      <calculatedColumnFormula>IF(AND(A135&gt;=1,A135&lt;=8),VLOOKUP(RANDBETWEEN(1,20),Table174[],2)," ")</calculatedColumnFormula>
    </tableColumn>
    <tableColumn id="8" xr3:uid="{F69A795C-2E40-45FC-BB76-97A086384C4A}" name="Property 1" dataDxfId="2192">
      <calculatedColumnFormula>IF(AND(A135&gt;=1,A135&lt;=8),VLOOKUP(RANDBETWEEN(1,20),Table173[],2)," ")</calculatedColumnFormula>
    </tableColumn>
    <tableColumn id="9" xr3:uid="{CE0C1D84-6A99-4A6F-8112-F3C11D315A4B}" name="Property 2" dataDxfId="2191">
      <calculatedColumnFormula>IF(H135="Roll 2x",VLOOKUP(RANDBETWEEN(1,20),Table173[],2)," ")</calculatedColumnFormula>
    </tableColumn>
    <tableColumn id="10" xr3:uid="{EC2E5E66-C101-4042-9FFB-D090DCAA91B7}" name="Property 3" dataDxfId="2190">
      <calculatedColumnFormula>IF(H135="Roll 2x",VLOOKUP(RANDBETWEEN(1,20),Table173[],2)," ")</calculatedColumnFormula>
    </tableColumn>
  </tableColumns>
  <tableStyleInfo name="TableStyleMedium2" showFirstColumn="0" showLastColumn="0" showRowStripes="1" showColumnStripes="0"/>
</table>
</file>

<file path=xl/tables/table7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7" xr:uid="{170B78C6-9F7C-4074-AFF4-A9B8D0C1A928}" name="Table677183107138" displayName="Table677183107138" ref="A151:J152" totalsRowShown="0" headerRowDxfId="2189" dataDxfId="2188">
  <tableColumns count="10">
    <tableColumn id="1" xr3:uid="{A23A7EC0-0A19-4A7A-A452-F6423D180B29}" name="Magic Item F" dataDxfId="2187">
      <calculatedColumnFormula>IF(AND(G11&gt;=1,G11&lt;=6), 1, " ")</calculatedColumnFormula>
    </tableColumn>
    <tableColumn id="2" xr3:uid="{2A7C8833-6B03-40C8-88B8-24F443298219}" name="Roll" dataDxfId="2186">
      <calculatedColumnFormula>IF(AND(G11&gt;=1,G11&lt;=6),RANDBETWEEN(1,100), " ")</calculatedColumnFormula>
    </tableColumn>
    <tableColumn id="3" xr3:uid="{063ABFEB-9961-40BA-B59E-873A2F06DBE1}" name="Primary Type" dataDxfId="2185">
      <calculatedColumnFormula>IF(AND(G11&gt;=1,G11&lt;=6),VLOOKUP(B152,Table5764[],2), " ")</calculatedColumnFormula>
    </tableColumn>
    <tableColumn id="4" xr3:uid="{2623D6DB-AACB-4117-8EF4-F0B8CBD40F82}" name="Secondary Type" dataDxfId="2184">
      <calculatedColumnFormula>IF(C152="weapon +1",VLOOKUP(RANDBETWEEN(1,100),Table184[],2)," ")</calculatedColumnFormula>
    </tableColumn>
    <tableColumn id="5" xr3:uid="{A7D83D7B-645C-480D-819D-8197872B968E}" name="Created By" dataDxfId="2183">
      <calculatedColumnFormula>IF(AND(A152&gt;=1,A152&lt;=6),VLOOKUP(RANDBETWEEN(1,20),Table171[],2)," ")</calculatedColumnFormula>
    </tableColumn>
    <tableColumn id="6" xr3:uid="{7A52ECF6-50C9-4CDF-BF9B-2756E1282932}" name="History" dataDxfId="2182">
      <calculatedColumnFormula>IF(AND(A152&gt;=1,A152&lt;=8),VLOOKUP(RANDBETWEEN(1,20),Table172[],2)," ")</calculatedColumnFormula>
    </tableColumn>
    <tableColumn id="7" xr3:uid="{F2D81D91-5B05-4AD9-8C9B-D901726149B4}" name="Quirk" dataDxfId="2181">
      <calculatedColumnFormula>IF(AND(A152&gt;=1,A152&lt;=8),VLOOKUP(RANDBETWEEN(1,20),Table174[],2)," ")</calculatedColumnFormula>
    </tableColumn>
    <tableColumn id="8" xr3:uid="{15DDF288-1127-4343-8CAE-3626E46AD2DC}" name="Property 1" dataDxfId="2180">
      <calculatedColumnFormula>IF(AND(A152&gt;=1,A152&lt;=8),VLOOKUP(RANDBETWEEN(1,20),Table173[],2)," ")</calculatedColumnFormula>
    </tableColumn>
    <tableColumn id="9" xr3:uid="{620E07A7-2292-4F9D-B701-A7EE607E0ABD}" name="Property 2" dataDxfId="2179">
      <calculatedColumnFormula>IF(H152="Roll 2x",VLOOKUP(RANDBETWEEN(1,20),Table173[],2)," ")</calculatedColumnFormula>
    </tableColumn>
    <tableColumn id="10" xr3:uid="{76FE1959-1BFA-4DEE-AB29-8ABD1674CECC}" name="Property 3" dataDxfId="2178">
      <calculatedColumnFormula>IF(H152="Roll 2x",VLOOKUP(RANDBETWEEN(1,20),Table173[],2)," ")</calculatedColumnFormula>
    </tableColumn>
  </tableColumns>
  <tableStyleInfo name="TableStyleMedium2" showFirstColumn="0" showLastColumn="0" showRowStripes="1" showColumnStripes="0"/>
</table>
</file>

<file path=xl/tables/table7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8" xr:uid="{4A27310B-9217-4057-BEF2-1A1EC3BE399E}" name="Table677184108139" displayName="Table677184108139" ref="A154:J158" totalsRowShown="0" headerRowDxfId="2177" dataDxfId="2176">
  <tableColumns count="10">
    <tableColumn id="1" xr3:uid="{78359D8A-1C76-41B2-A310-4892683366E9}" name="Magic Item G" dataDxfId="2175"/>
    <tableColumn id="2" xr3:uid="{AD9B4C15-27AA-4780-B16F-0E39E90DEB97}" name="Roll" dataDxfId="2174"/>
    <tableColumn id="3" xr3:uid="{63DC8A94-A29B-4875-9A12-F0AC2863A5DD}" name="Primary Type" dataDxfId="2173"/>
    <tableColumn id="4" xr3:uid="{A293FE0C-70C6-45B6-A763-C2425E4922AE}" name="Secondary Type" dataDxfId="2172">
      <calculatedColumnFormula>IF(C155="armor of resistance (chain mail)",VLOOKUP(RANDBETWEEN(1,10),Table175[],2),IF(C155="armor of resistance (chain shirt)",VLOOKUP(RANDBETWEEN(1,10),Table175[],2),IF(C155="armor of resistance (leather)",VLOOKUP(RANDBETWEEN(1,10),Table175[],2),IF(C155="armor of resistance (scale mail)",VLOOKUP(RANDBETWEEN(1,10),Table175[],2),IF(C155="ring of resistance",VLOOKUP(RANDBETWEEN(1,10),Table175[],2),IF(C155="Weapon +2",VLOOKUP(RANDBETWEEN(1,100),Table184[],2),IF(C155="Figurine of Wondrous Power",VLOOKUP(RANDBETWEEN(1,8),Table187[],2),IF(C155="Necklace of Prayer Beads",RANDBETWEEN(2,6)," "))))))))</calculatedColumnFormula>
    </tableColumn>
    <tableColumn id="5" xr3:uid="{3CD5C943-54F8-4F97-B79F-4F1739987E63}" name="Created By" dataDxfId="2171">
      <calculatedColumnFormula>IF(AND(A155&gt;=1,A155&lt;=6),VLOOKUP(RANDBETWEEN(1,20),Table171[],2)," ")</calculatedColumnFormula>
    </tableColumn>
    <tableColumn id="6" xr3:uid="{CB024073-8186-41D4-A91B-12D937642989}" name="History" dataDxfId="2170">
      <calculatedColumnFormula>IF(AND(A155&gt;=1,A155&lt;=8),VLOOKUP(RANDBETWEEN(1,20),Table172[],2)," ")</calculatedColumnFormula>
    </tableColumn>
    <tableColumn id="7" xr3:uid="{F0D0BBEA-2D5B-47F2-AB36-9C6D962C6762}" name="Quirk" dataDxfId="2169">
      <calculatedColumnFormula>IF(AND(A155&gt;=1,A155&lt;=8),VLOOKUP(RANDBETWEEN(1,20),Table174[],2)," ")</calculatedColumnFormula>
    </tableColumn>
    <tableColumn id="8" xr3:uid="{9CC7607C-633E-4457-99B5-600BDC654398}" name="Property 1" dataDxfId="2168">
      <calculatedColumnFormula>IF(AND(A155&gt;=1,A155&lt;=8),VLOOKUP(RANDBETWEEN(1,20),Table173[],2)," ")</calculatedColumnFormula>
    </tableColumn>
    <tableColumn id="9" xr3:uid="{D437B8D1-AE89-4868-8DD3-19EE631BBF6E}" name="Property 2" dataDxfId="2167">
      <calculatedColumnFormula>IF(H155="Roll 2x",VLOOKUP(RANDBETWEEN(1,20),Table173[],2)," ")</calculatedColumnFormula>
    </tableColumn>
    <tableColumn id="10" xr3:uid="{8B2CD46A-6D37-4BBE-8E07-D1FAB80C1822}" name="Property 3" dataDxfId="2166">
      <calculatedColumnFormula>IF(H155="Roll 2x",VLOOKUP(RANDBETWEEN(1,20),Table173[],2)," ")</calculatedColumnFormula>
    </tableColumn>
  </tableColumns>
  <tableStyleInfo name="TableStyleMedium2" showFirstColumn="0" showLastColumn="0" showRowStripes="1" showColumnStripes="0"/>
</table>
</file>

<file path=xl/tables/table7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9" xr:uid="{9FE100B0-A20F-42A1-B373-604566EC9A1E}" name="Table677182106109140" displayName="Table677182106109140" ref="A160:J164" totalsRowShown="0" headerRowDxfId="2165" dataDxfId="2164">
  <tableColumns count="10">
    <tableColumn id="1" xr3:uid="{69A05E1B-B620-4844-8F8A-11F20D31BC8A}" name="Magic Item H" dataDxfId="2163"/>
    <tableColumn id="2" xr3:uid="{AFDE548A-5AC6-4F8B-BB72-5ED78153439F}" name="Roll" dataDxfId="2162"/>
    <tableColumn id="3" xr3:uid="{CBAE70EE-814C-4B9D-89C1-CC6C1347BE94}" name="Primary Type" dataDxfId="2161"/>
    <tableColumn id="4" xr3:uid="{B79C2129-BE54-4BB4-8077-438A871B966F}" name="Secondary Type" dataDxfId="2160">
      <calculatedColumnFormula>IF(C161="armor of resistance (breastplate)",VLOOKUP(RANDBETWEEN(1,10),Table175[],2),IF(C161="armor of resistance (studded leather)",VLOOKUP(RANDBETWEEN(1,10),Table175[],2),IF(C161="armor of resistance (splint)",VLOOKUP(RANDBETWEEN(1,10),Table175[],2),IF(C161="candle of invocation",VLOOKUP(RANDBETWEEN(1,20),Table176[],2),IF(C161="carpet of flying",VLOOKUP(RANDBETWEEN(1,4),Table177[],2),IF(C161="Weapon +3",VLOOKUP(RANDBETWEEN(1,100),Table184[],2),IF(C161="Dragon scale mail",VLOOKUP(RANDBETWEEN(1,10),Table178[],2),IF(C161="Manual of Golems",VLOOKUP(RANDBETWEEN(1,20),Table180[],2),IF(C161="nine lives stealer",RANDBETWEEN(2,9)," ")))))))))</calculatedColumnFormula>
    </tableColumn>
    <tableColumn id="5" xr3:uid="{5DB50EAE-0AC1-40E3-915C-5185C9BE6F11}" name="Created By" dataDxfId="2159">
      <calculatedColumnFormula>IF(AND(A161&gt;=1,A161&lt;=6),VLOOKUP(RANDBETWEEN(1,20),Table171[],2)," ")</calculatedColumnFormula>
    </tableColumn>
    <tableColumn id="6" xr3:uid="{8778A29C-77C4-43A2-BBE8-85670F43A7BC}" name="History" dataDxfId="2158">
      <calculatedColumnFormula>IF(AND(A161&gt;=1,A161&lt;=8),VLOOKUP(RANDBETWEEN(1,20),Table172[],2)," ")</calculatedColumnFormula>
    </tableColumn>
    <tableColumn id="7" xr3:uid="{B2A4A011-A3F3-401B-AA00-FE3BB898AB6F}" name="Quirk" dataDxfId="2157">
      <calculatedColumnFormula>IF(AND(A161&gt;=1,A161&lt;=8),VLOOKUP(RANDBETWEEN(1,20),Table174[],2)," ")</calculatedColumnFormula>
    </tableColumn>
    <tableColumn id="8" xr3:uid="{699FC600-5A89-4900-8B00-5C4A8D1BDF2B}" name="Property 1" dataDxfId="2156">
      <calculatedColumnFormula>IF(AND(A161&gt;=1,A161&lt;=8),VLOOKUP(RANDBETWEEN(1,20),Table173[],2)," ")</calculatedColumnFormula>
    </tableColumn>
    <tableColumn id="9" xr3:uid="{8DBEF794-0A89-4D95-AD28-BC0D42ED5F92}" name="Property 2" dataDxfId="2155">
      <calculatedColumnFormula>IF(H161="Roll 2x",VLOOKUP(RANDBETWEEN(1,20),Table173[],2)," ")</calculatedColumnFormula>
    </tableColumn>
    <tableColumn id="10" xr3:uid="{E1C95677-7F61-4521-9547-390112A57D71}" name="Property 3" dataDxfId="2154">
      <calculatedColumnFormula>IF(H161="Roll 2x",VLOOKUP(RANDBETWEEN(1,20),Table173[],2)," ")</calculatedColumnFormula>
    </tableColumn>
  </tableColumns>
  <tableStyleInfo name="TableStyleMedium2" showFirstColumn="0" showLastColumn="0" showRowStripes="1" showColumnStripes="0"/>
</table>
</file>

<file path=xl/tables/table7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1" xr:uid="{052ACAF5-39F8-44A5-9447-4ABE39E35A29}" name="Table677182106111141142" displayName="Table677182106111141142" ref="A166:J167" totalsRowShown="0" headerRowDxfId="2153" dataDxfId="2152">
  <tableColumns count="10">
    <tableColumn id="1" xr3:uid="{248BEAE6-682B-4024-BA82-1DE711DB738A}" name="Magic Item I" dataDxfId="2151">
      <calculatedColumnFormula>IF(AND(J11&gt;=1,J11&lt;=6), 1, " ")</calculatedColumnFormula>
    </tableColumn>
    <tableColumn id="2" xr3:uid="{E69F0095-5765-49FF-AFC6-2B8636933382}" name="Roll" dataDxfId="2150">
      <calculatedColumnFormula>IF(AND(J11&gt;=1,J11&lt;=6),RANDBETWEEN(1,100), " ")</calculatedColumnFormula>
    </tableColumn>
    <tableColumn id="3" xr3:uid="{9ADA68C7-6877-419B-B7A3-4B0FCA022BF9}" name="Primary Type" dataDxfId="2149">
      <calculatedColumnFormula>IF(AND(J11&gt;=1,J11&lt;=6),VLOOKUP(B167,Table576467[],2), " ")</calculatedColumnFormula>
    </tableColumn>
    <tableColumn id="4" xr3:uid="{F2478596-9F50-4F21-83E9-DD8BDFE4FE02}" name="Secondary Type" dataDxfId="2148">
      <calculatedColumnFormula>IF(C167="armor of resistance (half plate)",VLOOKUP(RANDBETWEEN(1,10),Table175[],2),IF(C167="iron flask",VLOOKUP(RANDBETWEEN(1,100),Table179[],2),IF(C167="sword of answering",VLOOKUP(RANDBETWEEN(1,9),Table183[],2),IF(C167="magic armor",VLOOKUP(RANDBETWEEN(1,12),Table186[],2),IF(C167="plate armor of resistance",VLOOKUP(RANDBETWEEN(1,10),Table175[],2)," ")))))</calculatedColumnFormula>
    </tableColumn>
    <tableColumn id="5" xr3:uid="{76D8DDAE-C401-42AD-B8B3-0BFE78E9E182}" name="Created By" dataDxfId="2147">
      <calculatedColumnFormula>IF(AND(A167&gt;=1,A167&lt;=6),VLOOKUP(RANDBETWEEN(1,20),Table171[],2)," ")</calculatedColumnFormula>
    </tableColumn>
    <tableColumn id="6" xr3:uid="{42D05E15-6829-4C2E-978B-CBE8E3495636}" name="History" dataDxfId="2146">
      <calculatedColumnFormula>IF(AND(A167&gt;=1,A167&lt;=8),VLOOKUP(RANDBETWEEN(1,20),Table172[],2)," ")</calculatedColumnFormula>
    </tableColumn>
    <tableColumn id="7" xr3:uid="{3AE73310-DA97-44E7-B441-922D30CCB1DF}" name="Quirk" dataDxfId="2145">
      <calculatedColumnFormula>IF(AND(A167&gt;=1,A167&lt;=8),VLOOKUP(RANDBETWEEN(1,20),Table174[],2)," ")</calculatedColumnFormula>
    </tableColumn>
    <tableColumn id="8" xr3:uid="{712B8392-905F-449C-AD41-9FD4974DD1C8}" name="Property 1" dataDxfId="2144">
      <calculatedColumnFormula>IF(AND(A167&gt;=1,A167&lt;=8),VLOOKUP(RANDBETWEEN(1,20),Table173[],2)," ")</calculatedColumnFormula>
    </tableColumn>
    <tableColumn id="9" xr3:uid="{E3F2AF51-285D-4342-BEB5-1FEEF083D4F6}" name="Property 2" dataDxfId="2143">
      <calculatedColumnFormula>IF(H167="Roll 2x",VLOOKUP(RANDBETWEEN(1,20),Table173[],2)," ")</calculatedColumnFormula>
    </tableColumn>
    <tableColumn id="10" xr3:uid="{D765FC76-F1C8-40B6-A78F-930172E74ADD}" name="Property 3" dataDxfId="2142">
      <calculatedColumnFormula>IF(H167="Roll 2x",VLOOKUP(RANDBETWEEN(1,20),Table173[],2)," ")</calculatedColumnFormula>
    </tableColumn>
  </tableColumns>
  <tableStyleInfo name="TableStyleMedium2" showFirstColumn="0" showLastColumn="0" showRowStripes="1" showColumnStripes="0"/>
</table>
</file>

<file path=xl/tables/table7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2" xr:uid="{60FE1FA8-F719-4119-BB7F-9E2A7C3E6375}" name="Table677182106111141143" displayName="Table677182106111141143" ref="A148:J149" totalsRowShown="0" headerRowDxfId="2141" dataDxfId="2140">
  <tableColumns count="10">
    <tableColumn id="1" xr3:uid="{8B52D8D0-C8CC-4F57-9ED5-F572AC54EB6F}" name="Magic Item E" dataDxfId="2139">
      <calculatedColumnFormula>IF(AND(F11&gt;=1,F11&lt;=6), 1, " ")</calculatedColumnFormula>
    </tableColumn>
    <tableColumn id="2" xr3:uid="{C4BA975F-0300-455A-8660-9786E98DD5D4}" name="Roll" dataDxfId="2138">
      <calculatedColumnFormula>IF(AND(F11&gt;=1,F11&lt;=6),RANDBETWEEN(1,100), " ")</calculatedColumnFormula>
    </tableColumn>
    <tableColumn id="3" xr3:uid="{98103667-5AA0-4A94-89BD-07296D809FAF}" name="Primary Type" dataDxfId="2137">
      <calculatedColumnFormula>IF(AND(F11&gt;=1,F11&lt;=6),VLOOKUP(B149,Table5763[],2), " ")</calculatedColumnFormula>
    </tableColumn>
    <tableColumn id="4" xr3:uid="{FB3879FA-F09D-4A81-BBF0-AEDFF156987C}" name="Secondary Type" dataDxfId="2136">
      <calculatedColumnFormula>IF(C149="spell scroll (8th level)",VLOOKUP(RANDBETWEEN(1,22),Table193[],2),IF(C149="spell scroll (9th level)",VLOOKUP(RANDBETWEEN(1,19),Table194[],2),IF(C149="sovereign glue",RANDBETWEEN(2,7)," ")))</calculatedColumnFormula>
    </tableColumn>
    <tableColumn id="5" xr3:uid="{D7EE2EE1-3F50-4AD9-8B2E-16FC7D6348F4}" name="Created By" dataDxfId="2135">
      <calculatedColumnFormula>IF(AND(A149&gt;=1,A149&lt;=6),VLOOKUP(RANDBETWEEN(1,20),Table171[],2)," ")</calculatedColumnFormula>
    </tableColumn>
    <tableColumn id="6" xr3:uid="{2FBE64B8-657E-4CBE-84D6-B303599B51D8}" name="History" dataDxfId="2134">
      <calculatedColumnFormula>IF(AND(A149&gt;=1,A149&lt;=8),VLOOKUP(RANDBETWEEN(1,20),Table172[],2)," ")</calculatedColumnFormula>
    </tableColumn>
    <tableColumn id="7" xr3:uid="{BB339D04-D3BD-40AD-8768-BEBEA082DB13}" name="Quirk" dataDxfId="2133">
      <calculatedColumnFormula>IF(AND(A149&gt;=1,A149&lt;=8),VLOOKUP(RANDBETWEEN(1,20),Table174[],2)," ")</calculatedColumnFormula>
    </tableColumn>
    <tableColumn id="8" xr3:uid="{EE8DF00D-C6ED-43B2-931E-4620952D6BEE}" name="Property 1" dataDxfId="2132">
      <calculatedColumnFormula>IF(AND(A149&gt;=1,A149&lt;=8),VLOOKUP(RANDBETWEEN(1,20),Table173[],2)," ")</calculatedColumnFormula>
    </tableColumn>
    <tableColumn id="9" xr3:uid="{9D351D72-640A-4F99-951F-E5327DEEEFE6}" name="Property 2" dataDxfId="2131">
      <calculatedColumnFormula>IF(H149="Roll 2x",VLOOKUP(RANDBETWEEN(1,20),Table173[],2)," ")</calculatedColumnFormula>
    </tableColumn>
    <tableColumn id="10" xr3:uid="{84DDB0CB-119F-4B06-B88E-C73BB034DC10}" name="Property 3" dataDxfId="2130">
      <calculatedColumnFormula>IF(H149="Roll 2x",VLOOKUP(RANDBETWEEN(1,20),Table173[],2)," ")</calculatedColumnFormula>
    </tableColumn>
  </tableColumns>
  <tableStyleInfo name="TableStyleMedium2" showFirstColumn="0" showLastColumn="0" showRowStripes="1" showColumnStripes="0"/>
</table>
</file>

<file path=xl/tables/table7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0" xr:uid="{3B7D765C-AB55-46E0-A313-39412CB0B71E}" name="Table677182106111141" displayName="Table677182106111141" ref="A142:J146" totalsRowShown="0" headerRowDxfId="2129" dataDxfId="2128">
  <tableColumns count="10">
    <tableColumn id="1" xr3:uid="{ACAD5311-08F8-4ACD-952E-FB89E2D8B1C1}" name="Magic Item D" dataDxfId="2127"/>
    <tableColumn id="2" xr3:uid="{24C6C2CE-73ED-48D2-B9CC-92C8D14DD777}" name="Roll" dataDxfId="2126">
      <calculatedColumnFormula>IF(AND(#REF!&gt;=1,#REF!&lt;=6), "1", " ")</calculatedColumnFormula>
    </tableColumn>
    <tableColumn id="3" xr3:uid="{6F0D0530-4BBA-4740-84CD-C2EC946129D4}" name="Primary Type" dataDxfId="2125"/>
    <tableColumn id="4" xr3:uid="{5F111743-35ED-4033-A44B-FA8A7D27360D}" name="Secondary Type" dataDxfId="2124">
      <calculatedColumnFormula>IF(C143="spell scroll (6th level)",VLOOKUP(RANDBETWEEN(1,44),Table196[],2),IF(C143="spell scroll (7th level)",VLOOKUP(RANDBETWEEN(1,24),Table195[],2),IF(C143="spell scroll (8th level)",VLOOKUP(RANDBETWEEN(1,22),Table193[],2),IF(C143="ammunition +3",VLOOKUP(RANDBETWEEN(1,6),Table185[],2)," "))))</calculatedColumnFormula>
    </tableColumn>
    <tableColumn id="5" xr3:uid="{8FC287E6-282E-4A10-90AD-4F4B51769C5F}" name="Created By" dataDxfId="2123">
      <calculatedColumnFormula>IF(AND(A143&gt;=1,A143&lt;=6),VLOOKUP(RANDBETWEEN(1,20),Table171[],2)," ")</calculatedColumnFormula>
    </tableColumn>
    <tableColumn id="6" xr3:uid="{11129357-614D-455B-84E3-9CA89B859389}" name="History" dataDxfId="2122">
      <calculatedColumnFormula>IF(AND(A143&gt;=1,A143&lt;=8),VLOOKUP(RANDBETWEEN(1,20),Table172[],2)," ")</calculatedColumnFormula>
    </tableColumn>
    <tableColumn id="7" xr3:uid="{CFA08AC4-02CF-4DC1-913D-7CCD7822E806}" name="Quirk" dataDxfId="2121">
      <calculatedColumnFormula>IF(AND(A143&gt;=1,A143&lt;=8),VLOOKUP(RANDBETWEEN(1,20),Table174[],2)," ")</calculatedColumnFormula>
    </tableColumn>
    <tableColumn id="8" xr3:uid="{12C53927-AF85-4868-8F07-6965161F3BB3}" name="Property 1" dataDxfId="2120">
      <calculatedColumnFormula>IF(AND(A143&gt;=1,A143&lt;=8),VLOOKUP(RANDBETWEEN(1,20),Table173[],2)," ")</calculatedColumnFormula>
    </tableColumn>
    <tableColumn id="9" xr3:uid="{86955361-A3E7-4F5B-A1C2-92E4CB82A19D}" name="Property 2" dataDxfId="2119">
      <calculatedColumnFormula>IF(H143="Roll 2x",VLOOKUP(RANDBETWEEN(1,20),Table173[],2)," ")</calculatedColumnFormula>
    </tableColumn>
    <tableColumn id="10" xr3:uid="{3A8FFB01-7320-414B-95DA-55F4ABF9176D}" name="Property 3" dataDxfId="2118">
      <calculatedColumnFormula>IF(H143="Roll 2x",VLOOKUP(RANDBETWEEN(1,20),Table173[],2)," ")</calculatedColumnFormula>
    </tableColumn>
  </tableColumns>
  <tableStyleInfo name="TableStyleMedium2" showFirstColumn="0" showLastColumn="0" showRowStripes="1" showColumnStripes="0"/>
</table>
</file>

<file path=xl/tables/table7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4" xr:uid="{BE329C86-26E0-429F-946F-A6797F38E38A}" name="Table374142155" displayName="Table374142155" ref="A51:L53" headerRowCount="0" totalsRowShown="0" headerRowDxfId="2117" dataDxfId="2116">
  <tableColumns count="12">
    <tableColumn id="1" xr3:uid="{B350C80F-CC37-4A8C-BA37-EF554D471733}" name="Column1" headerRowDxfId="2115" dataDxfId="2114"/>
    <tableColumn id="2" xr3:uid="{1C6EEE4D-A34A-48CB-B8E2-87643E891E2C}" name="Column2" headerRowDxfId="2113" dataDxfId="2112"/>
    <tableColumn id="3" xr3:uid="{ACCFF748-3FF2-41E7-A894-C778DBF2F259}" name="Column3" headerRowDxfId="2111" dataDxfId="2110"/>
    <tableColumn id="4" xr3:uid="{2D814ABB-7E88-4062-8FE9-5D80E701EE98}" name="Column4" headerRowDxfId="2109" dataDxfId="2108"/>
    <tableColumn id="5" xr3:uid="{1512B62A-DFC8-4FA3-B460-BEB46088331C}" name="Column5" headerRowDxfId="2107" dataDxfId="2106"/>
    <tableColumn id="6" xr3:uid="{2B736572-94BF-4366-9D3B-C3119BFE145B}" name="Column6" headerRowDxfId="2105" dataDxfId="2104"/>
    <tableColumn id="7" xr3:uid="{CE4557A3-96F3-43BA-8D57-B2B151B36C54}" name="Column7" dataDxfId="2103"/>
    <tableColumn id="8" xr3:uid="{E867D7CA-8022-4098-B460-47C6FAE20D13}" name="Column8" dataDxfId="2102"/>
    <tableColumn id="9" xr3:uid="{55872097-1015-4E96-8A47-C0DE712A062E}" name="Column9" dataDxfId="2101"/>
    <tableColumn id="10" xr3:uid="{C58B5553-6FC5-4F7D-9826-5766E6903B02}" name="Column10" dataDxfId="2100"/>
    <tableColumn id="11" xr3:uid="{384194D7-D9C5-4E13-B1B8-964C1677E0A4}" name="Column11" dataDxfId="2099"/>
    <tableColumn id="12" xr3:uid="{63091146-614C-4477-A9CF-E870A4DD4217}" name="Column12" dataDxfId="2098"/>
  </tableColumns>
  <tableStyleInfo name="TableStyleMedium2" showFirstColumn="0" showLastColumn="0" showRowStripes="0"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1" xr:uid="{23E21D6C-9B3D-43FC-AA3A-4164F5A547D7}" name="Table35404852" displayName="Table35404852" ref="B38:H48" totalsRowShown="0" headerRowDxfId="3300" dataDxfId="3299">
  <tableColumns count="7">
    <tableColumn id="1" xr3:uid="{544C72C4-4EB1-41A8-8E2A-CA6BA671679E}" name="Individual: Challenge 17-20" dataDxfId="3298"/>
    <tableColumn id="2" xr3:uid="{FC7C05F3-3EA8-4AB8-9839-ABC9A0E459FA}" name="roll" dataDxfId="3297">
      <calculatedColumnFormula>RANDBETWEEN(1,100)</calculatedColumnFormula>
    </tableColumn>
    <tableColumn id="3" xr3:uid="{37C4DED6-15F1-43B4-AEC8-54E20B0F60F5}" name="cp" dataDxfId="3296"/>
    <tableColumn id="4" xr3:uid="{C5EF36F9-ABB5-45FB-A8F0-43020EE35972}" name="sp" dataDxfId="3295"/>
    <tableColumn id="5" xr3:uid="{EAB5D487-30DD-45BD-8EE9-2D15494226A9}" name="ep" dataDxfId="3294">
      <calculatedColumnFormula>IF(C39&lt;=15,RANDBETWEEN(2000,12000),"0")</calculatedColumnFormula>
    </tableColumn>
    <tableColumn id="6" xr3:uid="{8D8E6923-FF18-4C78-938F-F272CACCB479}" name="gp" dataDxfId="3293">
      <calculatedColumnFormula>IF(AND(C39&gt;=1,C39&lt;=15),RANDBETWEEN(800,4800),IF(AND(C39&gt;=16,C39&lt;=55),RANDBETWEEN(1000,6000),IF(AND(C39&gt;55),RANDBETWEEN(1000,6000),"0")))</calculatedColumnFormula>
    </tableColumn>
    <tableColumn id="7" xr3:uid="{DF78E4E4-B03D-4A8F-9D57-98D78ED63BDD}" name="pp" dataDxfId="3292">
      <calculatedColumnFormula>IF(AND(C39&gt;=16,C39&lt;=55),RANDBETWEEN(100,600),IF(AND(C39&gt;=56,C39&lt;=100),RANDBETWEEN(200,1200),"0"))</calculatedColumnFormula>
    </tableColumn>
  </tableColumns>
  <tableStyleInfo name="TableStyleMedium2" showFirstColumn="0" showLastColumn="0" showRowStripes="1" showColumnStripes="0"/>
</table>
</file>

<file path=xl/tables/table8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6" xr:uid="{D25C460F-2139-4FF2-9D23-83606279FE8F}" name="Table374143157" displayName="Table374143157" ref="A55:L57" headerRowCount="0" totalsRowShown="0" headerRowDxfId="2097" dataDxfId="2096">
  <tableColumns count="12">
    <tableColumn id="1" xr3:uid="{5D71ABF7-DFD2-4B9B-8C2D-9FDB06D88153}" name="Column1" headerRowDxfId="2095" dataDxfId="2094"/>
    <tableColumn id="2" xr3:uid="{69ED2709-FB97-4A1E-BF1D-07DC56F241EE}" name="Column2" headerRowDxfId="2093" dataDxfId="2092"/>
    <tableColumn id="3" xr3:uid="{C25C97E4-9AC6-49C6-90D9-A34F13AADE53}" name="Column3" headerRowDxfId="2091" dataDxfId="2090"/>
    <tableColumn id="4" xr3:uid="{3549BB42-DA51-4F7D-8D7E-F8991EDFAE12}" name="Column4" headerRowDxfId="2089" dataDxfId="2088"/>
    <tableColumn id="5" xr3:uid="{4D7ACF14-D642-4ACC-B891-847F001D62BC}" name="Column5" headerRowDxfId="2087" dataDxfId="2086"/>
    <tableColumn id="6" xr3:uid="{53C19F20-2D24-4671-9788-C465230A0AE7}" name="Column6" headerRowDxfId="2085" dataDxfId="2084"/>
    <tableColumn id="7" xr3:uid="{A3E06177-84ED-4990-A73B-4601CAD75988}" name="Column7" dataDxfId="2083"/>
    <tableColumn id="8" xr3:uid="{F838227F-F05D-494E-A120-E61C483F5E20}" name="Column8" dataDxfId="2082"/>
    <tableColumn id="9" xr3:uid="{B8E83EF4-F952-4A07-A61B-67C8E8382BD1}" name="Column9" dataDxfId="2081"/>
    <tableColumn id="10" xr3:uid="{85A1DED7-C653-47BD-8321-59CA88DB9ED6}" name="Column10" dataDxfId="2080"/>
    <tableColumn id="11" xr3:uid="{92B09854-6208-42ED-ABB1-FA67BEBB73DD}" name="Column11" dataDxfId="2079"/>
    <tableColumn id="12" xr3:uid="{23D2D0FB-9EAC-4313-AEDC-795378939393}" name="Column12" dataDxfId="2078"/>
  </tableColumns>
  <tableStyleInfo name="TableStyleMedium2" showFirstColumn="0" showLastColumn="0" showRowStripes="0" showColumnStripes="0"/>
</table>
</file>

<file path=xl/tables/table8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7" xr:uid="{6EDAA5CD-B73A-4C8B-93F9-879150376F63}" name="Table374144158" displayName="Table374144158" ref="A59:L61" headerRowCount="0" totalsRowShown="0" headerRowDxfId="2077" dataDxfId="2076">
  <tableColumns count="12">
    <tableColumn id="1" xr3:uid="{4B7C8FA7-953C-41F6-99ED-C0CB45C0426C}" name="Column1" headerRowDxfId="2075" dataDxfId="2074"/>
    <tableColumn id="2" xr3:uid="{36D51F99-8F57-4E0F-ACFF-D8373D8894F0}" name="Column2" headerRowDxfId="2073" dataDxfId="2072"/>
    <tableColumn id="3" xr3:uid="{DC6D6112-638D-4D61-9768-70BC112AD194}" name="Column3" headerRowDxfId="2071" dataDxfId="2070"/>
    <tableColumn id="4" xr3:uid="{C32B78B2-CC63-46A5-9451-FBCF27A9CBDC}" name="Column4" headerRowDxfId="2069" dataDxfId="2068"/>
    <tableColumn id="5" xr3:uid="{EF9D339E-901B-4E53-BBE5-9615320BCBBA}" name="Column5" headerRowDxfId="2067" dataDxfId="2066"/>
    <tableColumn id="6" xr3:uid="{67E7041E-5C07-42DA-BF9D-45F9461EC330}" name="Column6" headerRowDxfId="2065" dataDxfId="2064"/>
    <tableColumn id="7" xr3:uid="{BC833617-372F-40CB-BAF4-BAE8D417D570}" name="Column7" dataDxfId="2063"/>
    <tableColumn id="8" xr3:uid="{B0E0290B-11EB-47C1-AB24-AC648D553185}" name="Column8" dataDxfId="2062"/>
    <tableColumn id="9" xr3:uid="{736E96CC-EAB6-4A53-B646-39B46218FFCF}" name="Column9" dataDxfId="2061"/>
    <tableColumn id="10" xr3:uid="{5314A08A-ADAE-4FE3-B4FE-3DD8572027F4}" name="Column10" dataDxfId="2060"/>
    <tableColumn id="11" xr3:uid="{544C148B-14AE-4EB7-BF78-410C900E5635}" name="Column11" dataDxfId="2059"/>
    <tableColumn id="12" xr3:uid="{DAB59F8C-46AC-4357-A142-20046E83A352}" name="Column12" dataDxfId="2058"/>
  </tableColumns>
  <tableStyleInfo name="TableStyleMedium2" showFirstColumn="0" showLastColumn="0" showRowStripes="0" showColumnStripes="0"/>
</table>
</file>

<file path=xl/tables/table8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8" xr:uid="{0AC785C5-3CF7-4EEA-BF39-0BA071415FB1}" name="Table374145159" displayName="Table374145159" ref="A63:L65" headerRowCount="0" totalsRowShown="0" headerRowDxfId="2057" dataDxfId="2056">
  <tableColumns count="12">
    <tableColumn id="1" xr3:uid="{406668A9-972F-4F30-9628-5AFEB87CE8B4}" name="Column1" headerRowDxfId="2055" dataDxfId="2054"/>
    <tableColumn id="2" xr3:uid="{432EC9C0-72B7-42BA-9D35-08B30575618B}" name="Column2" headerRowDxfId="2053" dataDxfId="2052"/>
    <tableColumn id="3" xr3:uid="{D224B84C-9C7A-4317-8C54-E9E2D3601679}" name="Column3" headerRowDxfId="2051" dataDxfId="2050"/>
    <tableColumn id="4" xr3:uid="{0876B40F-D1C1-4156-9CE0-1C0AE6D401AA}" name="Column4" headerRowDxfId="2049" dataDxfId="2048"/>
    <tableColumn id="5" xr3:uid="{88108D74-D6E5-4752-938D-5ADEB2BF8D1F}" name="Column5" headerRowDxfId="2047" dataDxfId="2046"/>
    <tableColumn id="6" xr3:uid="{C3639A14-A665-458B-AC26-179FE88CA9C3}" name="Column6" headerRowDxfId="2045" dataDxfId="2044"/>
    <tableColumn id="7" xr3:uid="{4F46079A-B511-49D5-8D7E-B6FC11797331}" name="Column7" dataDxfId="2043"/>
    <tableColumn id="8" xr3:uid="{31E9166C-D8A6-44DC-8A81-FA18BBB559EF}" name="Column8" dataDxfId="2042"/>
    <tableColumn id="9" xr3:uid="{C72FDF02-0DCF-433E-9C9A-41E0100CA76C}" name="Column9" dataDxfId="2041"/>
    <tableColumn id="10" xr3:uid="{01268FFA-3EC4-47ED-8F98-DDF639CED99A}" name="Column10" dataDxfId="2040"/>
    <tableColumn id="11" xr3:uid="{43149FB5-4BE9-499C-992F-A5558C0C4A66}" name="Column11" dataDxfId="2039"/>
    <tableColumn id="12" xr3:uid="{11A74F82-864C-405B-BBA6-D79AF8098E17}" name="Column12" dataDxfId="2038"/>
  </tableColumns>
  <tableStyleInfo name="TableStyleMedium2" showFirstColumn="0" showLastColumn="0" showRowStripes="0" showColumnStripes="0"/>
</table>
</file>

<file path=xl/tables/table8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9" xr:uid="{53CE16E6-71FE-4AE6-B6AC-1C2F31E8A40E}" name="Table374146160" displayName="Table374146160" ref="A67:L69" headerRowCount="0" totalsRowShown="0" headerRowDxfId="2037" dataDxfId="2036">
  <tableColumns count="12">
    <tableColumn id="1" xr3:uid="{C582F300-2BF8-41EC-A30C-5ED96E883D41}" name="Column1" headerRowDxfId="2035" dataDxfId="2034"/>
    <tableColumn id="2" xr3:uid="{4FCCE779-EF99-4E73-A56B-C637320CD227}" name="Column2" headerRowDxfId="2033" dataDxfId="2032"/>
    <tableColumn id="3" xr3:uid="{1E23472C-E821-4823-B30E-7C97B13FD148}" name="Column3" headerRowDxfId="2031" dataDxfId="2030"/>
    <tableColumn id="4" xr3:uid="{E9342F61-70C5-4BA1-9A39-04CF276392E4}" name="Column4" headerRowDxfId="2029" dataDxfId="2028"/>
    <tableColumn id="5" xr3:uid="{76DEB7C9-FAA0-4965-AAFC-B20197015DB9}" name="Column5" headerRowDxfId="2027" dataDxfId="2026"/>
    <tableColumn id="6" xr3:uid="{2D546F04-04D8-4B4E-B841-C5AAA286D7AB}" name="Column6" headerRowDxfId="2025" dataDxfId="2024"/>
    <tableColumn id="7" xr3:uid="{7E82E8DD-AF77-46E3-B105-4AFE973DB8AF}" name="Column7" dataDxfId="2023"/>
    <tableColumn id="8" xr3:uid="{1FB15617-5101-4B52-8CDE-D7A5B43E266B}" name="Column8" dataDxfId="2022"/>
    <tableColumn id="9" xr3:uid="{309EF8F0-BBA8-4F58-A4E2-1969F7793E4F}" name="Column9" dataDxfId="2021"/>
    <tableColumn id="10" xr3:uid="{AF6F1AA7-D310-4CD5-A4E4-8840806E573B}" name="Column10" dataDxfId="2020"/>
    <tableColumn id="11" xr3:uid="{5FFCFAAC-A8A0-417A-8D93-81F198111779}" name="Column11" dataDxfId="2019"/>
    <tableColumn id="12" xr3:uid="{5769FE75-9E4B-4229-A828-42C7A43BE765}" name="Column12" dataDxfId="2018"/>
  </tableColumns>
  <tableStyleInfo name="TableStyleMedium2" showFirstColumn="0" showLastColumn="0" showRowStripes="0" showColumnStripes="0"/>
</table>
</file>

<file path=xl/tables/table8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1" xr:uid="{A730DF94-0E7C-4538-AD09-EDBD15679F02}" name="Table374149162" displayName="Table374149162" ref="A71:L73" headerRowCount="0" totalsRowShown="0" headerRowDxfId="2017" dataDxfId="2016">
  <tableColumns count="12">
    <tableColumn id="1" xr3:uid="{CC0BB554-D71E-4FCD-A434-CAD2AA05E599}" name="Column1" headerRowDxfId="2015" dataDxfId="2014"/>
    <tableColumn id="2" xr3:uid="{42F6F50B-5A8E-48AA-84AF-F41EC09DFB9E}" name="Column2" headerRowDxfId="2013" dataDxfId="2012"/>
    <tableColumn id="3" xr3:uid="{091B9823-733C-471E-B098-859D309700BB}" name="Column3" headerRowDxfId="2011" dataDxfId="2010"/>
    <tableColumn id="4" xr3:uid="{DD5EEDA0-B361-481E-AAF3-7519B28D6228}" name="Column4" headerRowDxfId="2009" dataDxfId="2008"/>
    <tableColumn id="5" xr3:uid="{813F8C84-BA34-4C76-A55C-840BB90E410D}" name="Column5" headerRowDxfId="2007" dataDxfId="2006"/>
    <tableColumn id="6" xr3:uid="{136BF530-E9E2-427A-9972-C5B46C422D59}" name="Column6" headerRowDxfId="2005" dataDxfId="2004"/>
    <tableColumn id="7" xr3:uid="{B23FEEE5-952B-46D5-A2FF-9349C01E2F2A}" name="Column7" dataDxfId="2003"/>
    <tableColumn id="8" xr3:uid="{11BDE232-9232-44F1-B7DB-1FD937F4A150}" name="Column8" dataDxfId="2002"/>
    <tableColumn id="9" xr3:uid="{89168A2D-5401-4117-8549-1D6D974B10D7}" name="Column9" dataDxfId="2001"/>
    <tableColumn id="10" xr3:uid="{EA4882EB-2907-44F5-8163-3172DA9FD040}" name="Column10" dataDxfId="2000"/>
    <tableColumn id="11" xr3:uid="{5BCFFEEB-2562-4BC1-AD99-0215F672CE1A}" name="Column11" dataDxfId="1999"/>
    <tableColumn id="12" xr3:uid="{C385B646-6F7F-47C4-BAAC-0149DEE9FCE9}" name="Column12" dataDxfId="1998"/>
  </tableColumns>
  <tableStyleInfo name="TableStyleMedium2" showFirstColumn="0" showLastColumn="0" showRowStripes="0" showColumnStripes="0"/>
</table>
</file>

<file path=xl/tables/table8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7" xr:uid="{6919FAB9-15A6-4405-ABCE-C9C4052F532C}" name="Table374150168" displayName="Table374150168" ref="A75:L77" headerRowCount="0" totalsRowShown="0" headerRowDxfId="1997" dataDxfId="1996">
  <tableColumns count="12">
    <tableColumn id="1" xr3:uid="{EEE0B3FC-B544-4505-AEBD-8DC8A7302996}" name="Column1" headerRowDxfId="1995" dataDxfId="1994"/>
    <tableColumn id="2" xr3:uid="{0D7EBF31-DBD3-47BF-B2A4-6DEAD86F52A7}" name="Column2" headerRowDxfId="1993" dataDxfId="1992"/>
    <tableColumn id="3" xr3:uid="{5E67B0BE-772A-46ED-8948-0A81E1116A6B}" name="Column3" headerRowDxfId="1991" dataDxfId="1990"/>
    <tableColumn id="4" xr3:uid="{6C6A9D21-DE34-40DB-90AC-F65B21991CF5}" name="Column4" headerRowDxfId="1989" dataDxfId="1988"/>
    <tableColumn id="5" xr3:uid="{EBF5BDA1-E84D-4D12-8CEE-222A6AF8C1A8}" name="Column5" headerRowDxfId="1987" dataDxfId="1986"/>
    <tableColumn id="6" xr3:uid="{175FAFD9-6A97-44D8-897D-D47849EE9D91}" name="Column6" headerRowDxfId="1985" dataDxfId="1984"/>
    <tableColumn id="7" xr3:uid="{072D1DBB-316A-48A9-9961-93107A4B4E7A}" name="Column7" dataDxfId="1983"/>
    <tableColumn id="8" xr3:uid="{FE4C42D2-8B94-4D4F-A4FA-B767E5967885}" name="Column8" dataDxfId="1982"/>
    <tableColumn id="9" xr3:uid="{651B47CF-79FF-4104-8509-B74BADDB6D93}" name="Column9" dataDxfId="1981"/>
    <tableColumn id="10" xr3:uid="{3E3711E8-910E-4637-8711-A7F932864D43}" name="Column10" dataDxfId="1980"/>
    <tableColumn id="11" xr3:uid="{464DBED9-CEBB-4B55-B7C4-4C0EF5A306CF}" name="Column11" dataDxfId="1979"/>
    <tableColumn id="12" xr3:uid="{DB143A58-2152-4360-92BF-20266324656C}" name="Column12" dataDxfId="1978"/>
  </tableColumns>
  <tableStyleInfo name="TableStyleMedium2" showFirstColumn="0" showLastColumn="0" showRowStripes="0" showColumnStripes="0"/>
</table>
</file>

<file path=xl/tables/table8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8" xr:uid="{3FD770CF-6C11-4735-A4ED-49C5E2A3068C}" name="Table374154169" displayName="Table374154169" ref="A79:L81" headerRowCount="0" totalsRowShown="0" headerRowDxfId="1977" dataDxfId="1976">
  <tableColumns count="12">
    <tableColumn id="1" xr3:uid="{5AF51301-67EA-470E-B657-88014FA7EF2A}" name="Column1" headerRowDxfId="1975" dataDxfId="1974"/>
    <tableColumn id="2" xr3:uid="{4E2F0029-BEAE-4847-8A89-E93277D71E5B}" name="Column2" headerRowDxfId="1973" dataDxfId="1972"/>
    <tableColumn id="3" xr3:uid="{C7749F32-56AA-4C1F-8361-597F502853AF}" name="Column3" headerRowDxfId="1971" dataDxfId="1970"/>
    <tableColumn id="4" xr3:uid="{7F8B0346-DCBC-479E-A8F7-A0A71CF2C1FF}" name="Column4" headerRowDxfId="1969" dataDxfId="1968"/>
    <tableColumn id="5" xr3:uid="{4BD38D77-F950-4C3E-94CC-7C5CC407F498}" name="Column5" headerRowDxfId="1967" dataDxfId="1966"/>
    <tableColumn id="6" xr3:uid="{0FBE8778-6609-4A98-905E-616105FE577F}" name="Column6" headerRowDxfId="1965" dataDxfId="1964"/>
    <tableColumn id="7" xr3:uid="{BA1C0087-B108-421A-AE93-5D223AAB7B54}" name="Column7" dataDxfId="1963"/>
    <tableColumn id="8" xr3:uid="{85E49A4D-1E2B-406C-BD30-3CEF962CD70D}" name="Column8" dataDxfId="1962"/>
    <tableColumn id="9" xr3:uid="{BAED9135-156E-4813-87B1-3575C4293215}" name="Column9" dataDxfId="1961"/>
    <tableColumn id="10" xr3:uid="{3707CB18-7A49-44AD-AA81-CB3F7922AF17}" name="Column10" dataDxfId="1960"/>
    <tableColumn id="11" xr3:uid="{BF8D9FDD-BE58-4A24-B787-F549061EBC48}" name="Column11" dataDxfId="1959"/>
    <tableColumn id="12" xr3:uid="{497D49EF-C2B2-4759-B9EC-EC56F729E955}" name="Column12" dataDxfId="1958"/>
  </tableColumns>
  <tableStyleInfo name="TableStyleMedium2" showFirstColumn="0" showLastColumn="0" showRowStripes="0" showColumnStripes="0"/>
</table>
</file>

<file path=xl/tables/table8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9" xr:uid="{3152362C-FF7F-4C74-B62B-8F4DF4658A34}" name="Table374155170" displayName="Table374155170" ref="A83:L85" headerRowCount="0" totalsRowShown="0" headerRowDxfId="1957" dataDxfId="1956">
  <tableColumns count="12">
    <tableColumn id="1" xr3:uid="{0C22CD43-DAD1-4D39-9BBD-8B3FE97D087F}" name="Column1" headerRowDxfId="1955" dataDxfId="1954"/>
    <tableColumn id="2" xr3:uid="{7AC135D3-975D-4FF1-9E38-438BA63A78A6}" name="Column2" headerRowDxfId="1953" dataDxfId="1952"/>
    <tableColumn id="3" xr3:uid="{9F3D2C77-0C3C-4A34-A16E-E3814A9BA86E}" name="Column3" headerRowDxfId="1951" dataDxfId="1950"/>
    <tableColumn id="4" xr3:uid="{E0E7F86E-0FC1-4ADE-9470-8F393F16F5CF}" name="Column4" headerRowDxfId="1949" dataDxfId="1948"/>
    <tableColumn id="5" xr3:uid="{09599E5F-4F05-48BD-9EF5-7EDFC8D8AAB6}" name="Column5" headerRowDxfId="1947" dataDxfId="1946"/>
    <tableColumn id="6" xr3:uid="{E31A6F07-B742-4C8C-A6F2-B9B45526D2B1}" name="Column6" headerRowDxfId="1945" dataDxfId="1944"/>
    <tableColumn id="7" xr3:uid="{FC57F7FE-979E-401E-81A3-B099B38A2510}" name="Column7" dataDxfId="1943"/>
    <tableColumn id="8" xr3:uid="{A2D6FC7F-E0B1-49FB-A2A0-019F706F426F}" name="Column8" dataDxfId="1942"/>
    <tableColumn id="9" xr3:uid="{04438814-5B87-47CE-9174-5B42D8EA56AA}" name="Column9" dataDxfId="1941"/>
    <tableColumn id="10" xr3:uid="{47A8A0A1-9108-4D03-8954-95F0D8B87786}" name="Column10" dataDxfId="1940"/>
    <tableColumn id="11" xr3:uid="{34C6D9F8-D0CE-4ED2-BE71-9C08A28A0F3E}" name="Column11" dataDxfId="1939"/>
    <tableColumn id="12" xr3:uid="{E743D715-B82A-4EFB-8EEA-D62809AD73C6}" name="Column12" dataDxfId="1938"/>
  </tableColumns>
  <tableStyleInfo name="TableStyleMedium2" showFirstColumn="0" showLastColumn="0" showRowStripes="0" showColumnStripes="0"/>
</table>
</file>

<file path=xl/tables/table8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0" xr:uid="{6F21CAF9-2017-4D8F-A9BE-A5A23BFEA259}" name="Table374156171" displayName="Table374156171" ref="A87:L89" headerRowCount="0" totalsRowShown="0" headerRowDxfId="1937" dataDxfId="1936">
  <tableColumns count="12">
    <tableColumn id="1" xr3:uid="{51CC112C-3818-4537-8744-C7A301E3DE3C}" name="Column1" headerRowDxfId="1935" dataDxfId="1934"/>
    <tableColumn id="2" xr3:uid="{72D621B5-5D47-4E76-AA51-6406C09ED8AD}" name="Column2" headerRowDxfId="1933" dataDxfId="1932"/>
    <tableColumn id="3" xr3:uid="{7BB62377-4A4C-4DA0-833B-1C3DC82C5E40}" name="Column3" headerRowDxfId="1931" dataDxfId="1930"/>
    <tableColumn id="4" xr3:uid="{B52E4006-2BF6-4F3F-9C61-DA5CB51DB983}" name="Column4" headerRowDxfId="1929" dataDxfId="1928"/>
    <tableColumn id="5" xr3:uid="{AC89473D-084C-4351-804B-BF461576058B}" name="Column5" headerRowDxfId="1927" dataDxfId="1926"/>
    <tableColumn id="6" xr3:uid="{30FA7F03-8302-4C93-B82E-443C748FC55E}" name="Column6" headerRowDxfId="1925" dataDxfId="1924"/>
    <tableColumn id="7" xr3:uid="{BAEDB5FF-EF42-4723-92A8-DC26E698572B}" name="Column7" dataDxfId="1923"/>
    <tableColumn id="8" xr3:uid="{9F9D3D27-E05D-4239-B539-55B76944941E}" name="Column8" dataDxfId="1922"/>
    <tableColumn id="9" xr3:uid="{4E0869E5-BF74-43F5-A829-B456C944F1FF}" name="Column9" dataDxfId="1921"/>
    <tableColumn id="10" xr3:uid="{7ACF1573-7EC6-4ED4-91E0-1DB1A365E24C}" name="Column10" dataDxfId="1920"/>
    <tableColumn id="11" xr3:uid="{0F936FF3-0A06-40E8-BF94-FBF84DFE3272}" name="Column11" dataDxfId="1919"/>
    <tableColumn id="12" xr3:uid="{6B1306E5-8F26-44B6-A0C7-A1B865A3B756}" name="Column12" dataDxfId="1918"/>
  </tableColumns>
  <tableStyleInfo name="TableStyleMedium2" showFirstColumn="0" showLastColumn="0" showRowStripes="0" showColumnStripes="0"/>
</table>
</file>

<file path=xl/tables/table8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8" xr:uid="{38D22C02-52B9-4179-AE33-82D166B3FAE7}" name="Table374159189" displayName="Table374159189" ref="A91:L93" headerRowCount="0" totalsRowShown="0" headerRowDxfId="1917" dataDxfId="1916">
  <tableColumns count="12">
    <tableColumn id="1" xr3:uid="{BDCE508D-F6D7-4973-8B8D-0A6EB1DD1AA8}" name="Column1" headerRowDxfId="1915" dataDxfId="1914"/>
    <tableColumn id="2" xr3:uid="{49877DD6-31B5-4A90-8DB2-9D7436EF588A}" name="Column2" headerRowDxfId="1913" dataDxfId="1912"/>
    <tableColumn id="3" xr3:uid="{C355CD05-080A-44B1-A7C7-2ED12E0A59C4}" name="Column3" headerRowDxfId="1911" dataDxfId="1910"/>
    <tableColumn id="4" xr3:uid="{99F056C4-9CDC-4AC8-B1B1-F87E40715F56}" name="Column4" headerRowDxfId="1909" dataDxfId="1908"/>
    <tableColumn id="5" xr3:uid="{574A9E96-BD4B-48C3-BAEC-4CFFBA89DF85}" name="Column5" headerRowDxfId="1907" dataDxfId="1906"/>
    <tableColumn id="6" xr3:uid="{16B3A05F-6955-4869-ACDD-F8A056F26424}" name="Column6" headerRowDxfId="1905" dataDxfId="1904"/>
    <tableColumn id="7" xr3:uid="{EA35F1E2-85FC-4D72-A70E-B44B0751845E}" name="Column7" dataDxfId="1903"/>
    <tableColumn id="8" xr3:uid="{A264C02C-D16F-4E95-B5DA-D278F6E7A7DE}" name="Column8" dataDxfId="1902"/>
    <tableColumn id="9" xr3:uid="{A4896446-87B3-43FA-B546-34ECC7BB1EE6}" name="Column9" dataDxfId="1901"/>
    <tableColumn id="10" xr3:uid="{B720BB51-4C23-4C86-BC9E-65DFC28CE00C}" name="Column10" dataDxfId="1900"/>
    <tableColumn id="11" xr3:uid="{DA60C18D-A70E-447B-9316-5E635E8233A4}" name="Column11" dataDxfId="1899"/>
    <tableColumn id="12" xr3:uid="{56CB3EC5-7B50-4610-801C-AC31BF68BA0E}" name="Column12" dataDxfId="1898"/>
  </tableColumns>
  <tableStyleInfo name="TableStyleMedium2" showFirstColumn="0" showLastColumn="0" showRowStripes="0"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2" xr:uid="{28583299-A883-4056-AF1C-6D86B2E63693}" name="Table3553" displayName="Table3553" ref="A1:D2" totalsRowShown="0" headerRowDxfId="3291" dataDxfId="3290">
  <tableColumns count="4">
    <tableColumn id="1" xr3:uid="{9E5BC5EA-051A-49CE-BC4D-49B5A3E80438}" name="Hoard: Challenge  0-4" dataDxfId="3289"/>
    <tableColumn id="3" xr3:uid="{D945B81D-C4BA-4478-9749-2AD26A132FF8}" name="CP" dataDxfId="3288">
      <calculatedColumnFormula>IF(#REF!&lt;=30,RANDBETWEEN(5,30),"0")</calculatedColumnFormula>
    </tableColumn>
    <tableColumn id="4" xr3:uid="{A6EE9EF2-1318-4528-85AA-D1169BEB073A}" name="SP" dataDxfId="3287">
      <calculatedColumnFormula>IF(AND(#REF!&gt;=31,#REF!&lt;=60),RANDBETWEEN(4,24),"0")</calculatedColumnFormula>
    </tableColumn>
    <tableColumn id="6" xr3:uid="{9670D011-A335-4B37-B8D4-46341915CA26}" name="GP" dataDxfId="3286">
      <calculatedColumnFormula>RANDBETWEEN(20,120)</calculatedColumnFormula>
    </tableColumn>
  </tableColumns>
  <tableStyleInfo name="TableStyleMedium2" showFirstColumn="0" showLastColumn="0" showRowStripes="1" showColumnStripes="0"/>
</table>
</file>

<file path=xl/tables/table9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9" xr:uid="{7F9819CC-7856-4077-A3F8-AC48F9E3D928}" name="Table374168190" displayName="Table374168190" ref="A95:L97" headerRowCount="0" totalsRowShown="0" headerRowDxfId="1897" dataDxfId="1896">
  <tableColumns count="12">
    <tableColumn id="1" xr3:uid="{19C388C6-D14F-4F7E-A3B7-3C66B1655946}" name="Column1" headerRowDxfId="1895" dataDxfId="1894"/>
    <tableColumn id="2" xr3:uid="{27A85EDF-C1B7-409E-8FA0-948053742110}" name="Column2" headerRowDxfId="1893" dataDxfId="1892"/>
    <tableColumn id="3" xr3:uid="{5AA87085-6EB6-431E-993F-B5A18515A58C}" name="Column3" headerRowDxfId="1891" dataDxfId="1890"/>
    <tableColumn id="4" xr3:uid="{412B8271-6CAA-45D5-8D6F-1530E29CABBB}" name="Column4" headerRowDxfId="1889" dataDxfId="1888"/>
    <tableColumn id="5" xr3:uid="{F2B7CACA-76FB-419D-B85B-ECA36DD0BE65}" name="Column5" headerRowDxfId="1887" dataDxfId="1886"/>
    <tableColumn id="6" xr3:uid="{19E6F13E-D305-4F3C-89A5-83A261BE8B48}" name="Column6" headerRowDxfId="1885" dataDxfId="1884"/>
    <tableColumn id="7" xr3:uid="{4B0A2A20-F8EF-4117-BCDD-740F0D38EC46}" name="Column7" dataDxfId="1883"/>
    <tableColumn id="8" xr3:uid="{69A240BA-8D87-4F25-AE9A-B23A8EEA25ED}" name="Column8" dataDxfId="1882"/>
    <tableColumn id="9" xr3:uid="{3C922DBF-958E-46FC-8A77-C5C0B68CC387}" name="Column9" dataDxfId="1881"/>
    <tableColumn id="10" xr3:uid="{8ECBB2DE-D67E-42DF-80E8-A5BA3C50B154}" name="Column10" dataDxfId="1880"/>
    <tableColumn id="11" xr3:uid="{DC723F3E-0873-48B8-A919-591750D256B4}" name="Column11" dataDxfId="1879"/>
    <tableColumn id="12" xr3:uid="{B3F1C29A-059A-454A-83D2-579D9FE2FD88}" name="Column12" dataDxfId="1878"/>
  </tableColumns>
  <tableStyleInfo name="TableStyleMedium2" showFirstColumn="0" showLastColumn="0" showRowStripes="0" showColumnStripes="0"/>
</table>
</file>

<file path=xl/tables/table9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0" xr:uid="{4D2B9E89-F755-428E-AEBB-6787A0AFF690}" name="Table374169201" displayName="Table374169201" ref="A99:L101" headerRowCount="0" totalsRowShown="0" headerRowDxfId="1877" dataDxfId="1876">
  <tableColumns count="12">
    <tableColumn id="1" xr3:uid="{B5D4C0E9-1DD2-435C-97F1-1EF181F83B9B}" name="Column1" headerRowDxfId="1875" dataDxfId="1874"/>
    <tableColumn id="2" xr3:uid="{028622E6-687B-4CEB-9C9D-B9695926B095}" name="Column2" headerRowDxfId="1873" dataDxfId="1872"/>
    <tableColumn id="3" xr3:uid="{0ACED012-C512-4BBA-8D1D-9FDE1A71560A}" name="Column3" headerRowDxfId="1871" dataDxfId="1870"/>
    <tableColumn id="4" xr3:uid="{E3EF83F7-5EEA-4B47-92A7-C552ECF8918C}" name="Column4" headerRowDxfId="1869" dataDxfId="1868"/>
    <tableColumn id="5" xr3:uid="{25FAE5CD-8D13-4A1B-85EE-9A55FBAB4277}" name="Column5" headerRowDxfId="1867" dataDxfId="1866"/>
    <tableColumn id="6" xr3:uid="{C3B7921E-975F-4596-9EC4-9F0490E80AF3}" name="Column6" headerRowDxfId="1865" dataDxfId="1864"/>
    <tableColumn id="7" xr3:uid="{420110BB-FB04-45F5-AD4C-DF23EA22613A}" name="Column7" dataDxfId="1863"/>
    <tableColumn id="8" xr3:uid="{A5C6247A-3F84-4477-AB49-95316475824D}" name="Column8" dataDxfId="1862"/>
    <tableColumn id="9" xr3:uid="{76630EFB-43F6-4801-94BC-A1EB84F44154}" name="Column9" dataDxfId="1861"/>
    <tableColumn id="10" xr3:uid="{259855D6-0797-467E-B8BC-6207B977D4E3}" name="Column10" dataDxfId="1860"/>
    <tableColumn id="11" xr3:uid="{6F2B5548-A1B9-48B5-8AB2-C701961C2481}" name="Column11" dataDxfId="1859"/>
    <tableColumn id="12" xr3:uid="{25B37377-A1BE-4EEA-80D1-A50968D3A944}" name="Column12" dataDxfId="1858"/>
  </tableColumns>
  <tableStyleInfo name="TableStyleMedium2" showFirstColumn="0" showLastColumn="0" showRowStripes="0" showColumnStripes="0"/>
</table>
</file>

<file path=xl/tables/table9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1" xr:uid="{8FA9EE60-21E0-4B70-B252-D1FDC4A8AEB2}" name="Table374170202" displayName="Table374170202" ref="A103:L105" headerRowCount="0" totalsRowShown="0" headerRowDxfId="1857" dataDxfId="1856">
  <tableColumns count="12">
    <tableColumn id="1" xr3:uid="{3A57DC0F-709C-4AE3-A936-19FE28A2EDEE}" name="Column1" headerRowDxfId="1855" dataDxfId="1854"/>
    <tableColumn id="2" xr3:uid="{8049F47A-E033-4346-ABAE-D8C9D95178F1}" name="Column2" headerRowDxfId="1853" dataDxfId="1852"/>
    <tableColumn id="3" xr3:uid="{650F3618-73F9-4812-96F8-2C8AF69385B7}" name="Column3" headerRowDxfId="1851" dataDxfId="1850"/>
    <tableColumn id="4" xr3:uid="{32A4379E-9460-4C15-AA49-D897D36F91BB}" name="Column4" headerRowDxfId="1849" dataDxfId="1848"/>
    <tableColumn id="5" xr3:uid="{73CB9B3A-B654-4C69-B612-561E43856187}" name="Column5" headerRowDxfId="1847" dataDxfId="1846"/>
    <tableColumn id="6" xr3:uid="{6627BCF5-DE45-493B-8BAE-A9EF3252972E}" name="Column6" headerRowDxfId="1845" dataDxfId="1844"/>
    <tableColumn id="7" xr3:uid="{1D4E098D-3D99-4B95-9270-C7F30E0F80FD}" name="Column7" dataDxfId="1843"/>
    <tableColumn id="8" xr3:uid="{69A42C8F-D11D-4894-9791-14D7A7B0E8DA}" name="Column8" dataDxfId="1842"/>
    <tableColumn id="9" xr3:uid="{C109CFE4-5972-4836-8CCD-9AF9E1CED917}" name="Column9" dataDxfId="1841"/>
    <tableColumn id="10" xr3:uid="{74C61E9D-F7B3-458F-B893-128DFAE32B53}" name="Column10" dataDxfId="1840"/>
    <tableColumn id="11" xr3:uid="{384C0719-0C23-4A6E-B628-2213000476E7}" name="Column11" dataDxfId="1839"/>
    <tableColumn id="12" xr3:uid="{11F27055-86E9-4615-8348-FA512099BFF3}" name="Column12" dataDxfId="1838"/>
  </tableColumns>
  <tableStyleInfo name="TableStyleMedium2" showFirstColumn="0" showLastColumn="0" showRowStripes="0" showColumnStripes="0"/>
</table>
</file>

<file path=xl/tables/table9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2" xr:uid="{F2ABA3AF-9559-43C0-A5AF-32174FF21A4C}" name="Table374171203" displayName="Table374171203" ref="A107:L109" headerRowCount="0" totalsRowShown="0" headerRowDxfId="1837" dataDxfId="1836">
  <tableColumns count="12">
    <tableColumn id="1" xr3:uid="{3EEA9AE4-61EE-4AF0-B32D-207EC33EFFBB}" name="Column1" headerRowDxfId="1835" dataDxfId="1834"/>
    <tableColumn id="2" xr3:uid="{4F6AC40D-1250-4EB0-9296-F579E6F6452B}" name="Column2" headerRowDxfId="1833" dataDxfId="1832"/>
    <tableColumn id="3" xr3:uid="{A80AC072-264B-4297-B33B-FF250F82FD2A}" name="Column3" headerRowDxfId="1831" dataDxfId="1830"/>
    <tableColumn id="4" xr3:uid="{05170FA9-240C-4568-8E45-70304516F9FA}" name="Column4" headerRowDxfId="1829" dataDxfId="1828"/>
    <tableColumn id="5" xr3:uid="{6DDC51C3-C448-4D69-B4BE-5438454E8E87}" name="Column5" headerRowDxfId="1827" dataDxfId="1826"/>
    <tableColumn id="6" xr3:uid="{8ED67235-DFBB-444D-8043-D782EB94B069}" name="Column6" headerRowDxfId="1825" dataDxfId="1824"/>
    <tableColumn id="7" xr3:uid="{59245A76-7314-4914-9736-8354E3DCB3E6}" name="Column7" dataDxfId="1823"/>
    <tableColumn id="8" xr3:uid="{99847003-D6BF-42B0-A272-E3F35C75E834}" name="Column8" dataDxfId="1822"/>
    <tableColumn id="9" xr3:uid="{82ECBD9E-EB10-4990-B70A-304CDC442BE4}" name="Column9" dataDxfId="1821"/>
    <tableColumn id="10" xr3:uid="{A6683D8F-E5DB-4CA2-845E-B2D45D5F45FD}" name="Column10" dataDxfId="1820"/>
    <tableColumn id="11" xr3:uid="{8FD09F68-FCE3-4D70-BC28-3336A918BBE4}" name="Column11" dataDxfId="1819"/>
    <tableColumn id="12" xr3:uid="{593BA329-C824-4755-93A6-B0E5965A4F65}" name="Column12" dataDxfId="1818"/>
  </tableColumns>
  <tableStyleInfo name="TableStyleMedium2" showFirstColumn="0" showLastColumn="0" showRowStripes="0" showColumnStripes="0"/>
</table>
</file>

<file path=xl/tables/table9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3" xr:uid="{B522E70E-AE66-4CC5-A10C-F8B70D5EEE7B}" name="Table374172204" displayName="Table374172204" ref="A111:L113" headerRowCount="0" totalsRowShown="0" headerRowDxfId="1817" dataDxfId="1816">
  <tableColumns count="12">
    <tableColumn id="1" xr3:uid="{214E6A7E-8546-4144-810A-44EF151BCDBB}" name="Column1" headerRowDxfId="1815" dataDxfId="1814"/>
    <tableColumn id="2" xr3:uid="{142FBC03-10BF-4DFB-9F70-951B1FCF63B3}" name="Column2" headerRowDxfId="1813" dataDxfId="1812"/>
    <tableColumn id="3" xr3:uid="{EEF5F35C-BFC8-4E7E-A90E-DF6F5FAD7CF6}" name="Column3" headerRowDxfId="1811" dataDxfId="1810"/>
    <tableColumn id="4" xr3:uid="{97BD3DA3-1712-48B0-8D43-D03AB9B60443}" name="Column4" headerRowDxfId="1809" dataDxfId="1808"/>
    <tableColumn id="5" xr3:uid="{17E054B1-2E0E-4B02-9893-391845B5F94E}" name="Column5" headerRowDxfId="1807" dataDxfId="1806"/>
    <tableColumn id="6" xr3:uid="{D27F7D06-E15B-4120-9141-C2A4E5014A93}" name="Column6" headerRowDxfId="1805" dataDxfId="1804"/>
    <tableColumn id="7" xr3:uid="{7CAF8306-E1D5-4EEA-9256-70F0490B7B0D}" name="Column7" dataDxfId="1803"/>
    <tableColumn id="8" xr3:uid="{5D255FE2-6AA5-42F5-8857-4D9411D0F9A6}" name="Column8" dataDxfId="1802"/>
    <tableColumn id="9" xr3:uid="{C9DC8166-E0DC-488A-99B1-B8B901D035AB}" name="Column9" dataDxfId="1801"/>
    <tableColumn id="10" xr3:uid="{B789BC64-79FF-460C-B1B4-F678C50CEBB2}" name="Column10" dataDxfId="1800"/>
    <tableColumn id="11" xr3:uid="{A1EF1E81-2317-4EAC-9F23-F45C2869C494}" name="Column11" dataDxfId="1799"/>
    <tableColumn id="12" xr3:uid="{BEF54C95-D27D-4DFE-9EAA-AF96FA60613E}" name="Column12" dataDxfId="1798"/>
  </tableColumns>
  <tableStyleInfo name="TableStyleMedium2" showFirstColumn="0" showLastColumn="0" showRowStripes="0" showColumnStripes="0"/>
</table>
</file>

<file path=xl/tables/table9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7" xr:uid="{C20539A4-B92D-41C4-B9ED-0341E1AA3B31}" name="Table374173208" displayName="Table374173208" ref="A115:L117" headerRowCount="0" totalsRowShown="0" headerRowDxfId="1797" dataDxfId="1796">
  <tableColumns count="12">
    <tableColumn id="1" xr3:uid="{17F0B521-AD70-4497-B8B4-4D5AB43435B7}" name="Column1" headerRowDxfId="1795" dataDxfId="1794"/>
    <tableColumn id="2" xr3:uid="{7C6A153C-0561-43A9-98FC-D65B34AC8697}" name="Column2" headerRowDxfId="1793" dataDxfId="1792"/>
    <tableColumn id="3" xr3:uid="{94D46BFF-4865-495E-97F4-0BFF7CBCA28D}" name="Column3" headerRowDxfId="1791" dataDxfId="1790"/>
    <tableColumn id="4" xr3:uid="{B541A7F9-EE07-4282-BE7E-1C74753689A8}" name="Column4" headerRowDxfId="1789" dataDxfId="1788"/>
    <tableColumn id="5" xr3:uid="{89CBE1CE-88D4-40B6-97F8-9528B58418EB}" name="Column5" headerRowDxfId="1787" dataDxfId="1786"/>
    <tableColumn id="6" xr3:uid="{3EF64520-093D-48A3-9D53-451E9C073358}" name="Column6" headerRowDxfId="1785" dataDxfId="1784"/>
    <tableColumn id="7" xr3:uid="{3527A53A-F894-47A9-A1FE-8D8FCC87D0E5}" name="Column7" dataDxfId="1783"/>
    <tableColumn id="8" xr3:uid="{E1799BFE-C25F-4D8A-BC6B-6EE16B7E3937}" name="Column8" dataDxfId="1782"/>
    <tableColumn id="9" xr3:uid="{3B75F600-CF39-452F-BF81-238B624201F7}" name="Column9" dataDxfId="1781"/>
    <tableColumn id="10" xr3:uid="{0CFBA974-5684-4041-BFDD-56E86342D959}" name="Column10" dataDxfId="1780"/>
    <tableColumn id="11" xr3:uid="{F9F7771B-6374-40C0-8FA5-7D1250F006F8}" name="Column11" dataDxfId="1779"/>
    <tableColumn id="12" xr3:uid="{7817808C-7345-4A80-97D8-244E0DF20C87}" name="Column12" dataDxfId="1778"/>
  </tableColumns>
  <tableStyleInfo name="TableStyleMedium2" showFirstColumn="0" showLastColumn="0" showRowStripes="0" showColumnStripes="0"/>
</table>
</file>

<file path=xl/tables/table9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0" xr:uid="{1DEEE553-1E25-455F-BBC0-48F803997A9A}" name="Table37414274211" displayName="Table37414274211" ref="A47:L49" headerRowCount="0" totalsRowShown="0" headerRowDxfId="1777" dataDxfId="1776">
  <tableColumns count="12">
    <tableColumn id="1" xr3:uid="{485B8BBD-C2AA-4735-A624-C0A60E5AB7DA}" name="Column1" headerRowDxfId="1775" dataDxfId="1774"/>
    <tableColumn id="2" xr3:uid="{005D319F-0BA2-4409-AD03-8C0EEE2BEEEE}" name="Column2" headerRowDxfId="1773" dataDxfId="1772"/>
    <tableColumn id="3" xr3:uid="{B13C1AAF-6F06-43E0-9512-D402CBEA0F22}" name="Column3" headerRowDxfId="1771" dataDxfId="1770"/>
    <tableColumn id="4" xr3:uid="{5986DB17-0090-46F8-B807-856E0CB44059}" name="Column4" headerRowDxfId="1769" dataDxfId="1768"/>
    <tableColumn id="5" xr3:uid="{A2E9AA18-EDC9-4A1C-896E-2F0A025089C9}" name="Column5" headerRowDxfId="1767" dataDxfId="1766"/>
    <tableColumn id="6" xr3:uid="{891799F8-4CFB-4C6A-8370-35A3D67B7908}" name="Column6" headerRowDxfId="1765" dataDxfId="1764"/>
    <tableColumn id="7" xr3:uid="{C8924B18-7A1C-4159-97DC-8735C0F0E0FE}" name="Column7" dataDxfId="1763"/>
    <tableColumn id="8" xr3:uid="{8B383C65-F3B4-42EE-AC70-13DF12E2EBF9}" name="Column8" dataDxfId="1762"/>
    <tableColumn id="9" xr3:uid="{DD41152F-1C83-46D1-976B-1A9F298374CA}" name="Column9" dataDxfId="1761"/>
    <tableColumn id="10" xr3:uid="{486ACFBD-3105-4041-8D18-4386BA1A9E72}" name="Column10" dataDxfId="1760"/>
    <tableColumn id="11" xr3:uid="{78FB795F-8674-475B-A832-47243CD81EDA}" name="Column11" dataDxfId="1759"/>
    <tableColumn id="12" xr3:uid="{AD09EF39-8CA7-4079-A5DE-830690D31795}" name="Column12" dataDxfId="1758"/>
  </tableColumns>
  <tableStyleInfo name="TableStyleMedium2" showFirstColumn="0" showLastColumn="0" showRowStripes="0" showColumnStripes="0"/>
</table>
</file>

<file path=xl/tables/table9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8" xr:uid="{646333E4-A5A2-4CA8-91B2-4407B1B7173E}" name="Table359379" displayName="Table359379" ref="A15:I17" headerRowCount="0" totalsRowShown="0" headerRowDxfId="1757" dataDxfId="1756">
  <tableColumns count="9">
    <tableColumn id="1" xr3:uid="{D286FDF0-A8C3-4DD2-9F4D-1F06118A17CB}" name="Column1" headerRowDxfId="1755" dataDxfId="1754"/>
    <tableColumn id="2" xr3:uid="{A47E6F32-22EE-4B85-A416-340583794631}" name="Column2" headerRowDxfId="1753" dataDxfId="1752"/>
    <tableColumn id="3" xr3:uid="{C699DC62-E2D7-4616-B7CF-DC20AAD6440A}" name="Column3" headerRowDxfId="1751" dataDxfId="1750"/>
    <tableColumn id="4" xr3:uid="{8D954F39-BB76-4C4D-9E04-7839B45D50BA}" name="Column4" headerRowDxfId="1749" dataDxfId="1748"/>
    <tableColumn id="5" xr3:uid="{D32C68AD-E9ED-4753-8087-CEABAD002386}" name="Column5" headerRowDxfId="1747" dataDxfId="1746"/>
    <tableColumn id="6" xr3:uid="{A5AA226C-5CE5-4ACB-B2A6-5EBAC4BE7011}" name="Column6" headerRowDxfId="1745" dataDxfId="1744"/>
    <tableColumn id="7" xr3:uid="{603BA3C5-9765-4FBA-BFF3-A6EC0C366133}" name="Column7" headerRowDxfId="1743" dataDxfId="1742"/>
    <tableColumn id="8" xr3:uid="{C0A08FBC-6182-4065-ABDE-F7E8BA22E549}" name="Column8" headerRowDxfId="1741" dataDxfId="1740"/>
    <tableColumn id="9" xr3:uid="{21A6F803-6494-4032-87CC-13960DBBA13F}" name="Column9" dataDxfId="1739"/>
  </tableColumns>
  <tableStyleInfo name="TableStyleMedium2" showFirstColumn="0" showLastColumn="0" showRowStripes="0" showColumnStripes="0"/>
</table>
</file>

<file path=xl/tables/table9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79" xr:uid="{363A47C1-E4F5-41A5-AC6E-5A36672D21B9}" name="Table359362380" displayName="Table359362380" ref="A19:I21" headerRowCount="0" totalsRowShown="0" headerRowDxfId="1738" dataDxfId="1737">
  <tableColumns count="9">
    <tableColumn id="1" xr3:uid="{370259E1-D1BE-43E4-A34A-503FEC453141}" name="Column1" headerRowDxfId="1736" dataDxfId="1735"/>
    <tableColumn id="2" xr3:uid="{7480C5EF-3FF3-4524-BD02-92DC4E9751A2}" name="Column2" headerRowDxfId="1734" dataDxfId="1733"/>
    <tableColumn id="3" xr3:uid="{1A94B1C5-A764-4994-9896-73B17CAE56ED}" name="Column3" headerRowDxfId="1732" dataDxfId="1731"/>
    <tableColumn id="4" xr3:uid="{DB2AB44E-6533-4CA2-98A8-3E8FDB4F53B9}" name="Column4" headerRowDxfId="1730" dataDxfId="1729"/>
    <tableColumn id="5" xr3:uid="{56F43E10-4C70-4EEE-AC06-38116F05655A}" name="Column5" headerRowDxfId="1728" dataDxfId="1727"/>
    <tableColumn id="6" xr3:uid="{DBEECD29-2FF0-48E0-9CF3-243BA44A6EE7}" name="Column6" headerRowDxfId="1726" dataDxfId="1725"/>
    <tableColumn id="7" xr3:uid="{13A956DE-D7FE-4F59-BFE4-336D69508A81}" name="Column7" headerRowDxfId="1724" dataDxfId="1723"/>
    <tableColumn id="8" xr3:uid="{F452DC79-E3BD-4753-B038-B2A6C6DC4A91}" name="Column8" headerRowDxfId="1722" dataDxfId="1721"/>
    <tableColumn id="9" xr3:uid="{B6D271B9-BE58-4CD1-B95A-524D1847EB5B}" name="Column9" dataDxfId="1720"/>
  </tableColumns>
  <tableStyleInfo name="TableStyleMedium2" showFirstColumn="0" showLastColumn="0" showRowStripes="0" showColumnStripes="0"/>
</table>
</file>

<file path=xl/tables/table9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80" xr:uid="{D3B5F1DE-16AA-41A3-ABCC-2CDB0F7C984A}" name="Table359362363381" displayName="Table359362363381" ref="A23:I25" headerRowCount="0" totalsRowShown="0" headerRowDxfId="1719" dataDxfId="1718">
  <tableColumns count="9">
    <tableColumn id="1" xr3:uid="{5DF84DD8-C9F9-4933-9CFD-40A213B9222E}" name="Column1" headerRowDxfId="1717" dataDxfId="1716"/>
    <tableColumn id="2" xr3:uid="{6C4B8568-FCDE-4F6F-910B-D3CB3BDDA972}" name="Column2" headerRowDxfId="1715" dataDxfId="1714"/>
    <tableColumn id="3" xr3:uid="{799CC231-2F4C-451B-B5B5-6C9045872391}" name="Column3" headerRowDxfId="1713" dataDxfId="1712"/>
    <tableColumn id="4" xr3:uid="{2DCE2314-98E9-400A-848E-DC94DDFDE381}" name="Column4" headerRowDxfId="1711" dataDxfId="1710"/>
    <tableColumn id="5" xr3:uid="{1B0254FE-0BB0-46B6-B24B-490831D19CD2}" name="Column5" headerRowDxfId="1709" dataDxfId="1708"/>
    <tableColumn id="6" xr3:uid="{4E21BE52-43AD-47AB-B6ED-428AD07749F3}" name="Column6" headerRowDxfId="1707" dataDxfId="1706"/>
    <tableColumn id="7" xr3:uid="{379720E2-64A0-4E84-A98E-21B2442CCC29}" name="Column7" headerRowDxfId="1705" dataDxfId="1704"/>
    <tableColumn id="8" xr3:uid="{617DC29F-BF9E-494A-9FD8-7B99AF8BCEC2}" name="Column8" headerRowDxfId="1703" dataDxfId="1702"/>
    <tableColumn id="9" xr3:uid="{7E39F8C6-6BE2-46E5-8F57-87A7244BA16D}" name="Column9" dataDxfId="1701"/>
  </tableColumns>
  <tableStyleInfo name="TableStyleMedium2" showFirstColumn="0" showLastColumn="0" showRowStripes="0" showColumnStripes="0"/>
</table>
</file>

<file path=xl/theme/theme1.xml><?xml version="1.0" encoding="utf-8"?>
<a:theme xmlns:a="http://schemas.openxmlformats.org/drawingml/2006/main" name="Тема Office">
  <a:themeElements>
    <a:clrScheme name="Офіс">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Офіс">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Офіс">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table" Target="../tables/table175.xml"/><Relationship Id="rId7" Type="http://schemas.openxmlformats.org/officeDocument/2006/relationships/table" Target="../tables/table179.xml"/><Relationship Id="rId2" Type="http://schemas.openxmlformats.org/officeDocument/2006/relationships/image" Target="../media/image1.jpeg"/><Relationship Id="rId1" Type="http://schemas.openxmlformats.org/officeDocument/2006/relationships/printerSettings" Target="../printerSettings/printerSettings9.bin"/><Relationship Id="rId6" Type="http://schemas.openxmlformats.org/officeDocument/2006/relationships/table" Target="../tables/table178.xml"/><Relationship Id="rId5" Type="http://schemas.openxmlformats.org/officeDocument/2006/relationships/table" Target="../tables/table177.xml"/><Relationship Id="rId4" Type="http://schemas.openxmlformats.org/officeDocument/2006/relationships/table" Target="../tables/table176.xml"/></Relationships>
</file>

<file path=xl/worksheets/_rels/sheet11.xml.rels><?xml version="1.0" encoding="UTF-8" standalone="yes"?>
<Relationships xmlns="http://schemas.openxmlformats.org/package/2006/relationships"><Relationship Id="rId8" Type="http://schemas.openxmlformats.org/officeDocument/2006/relationships/table" Target="../tables/table187.xml"/><Relationship Id="rId3" Type="http://schemas.openxmlformats.org/officeDocument/2006/relationships/table" Target="../tables/table182.xml"/><Relationship Id="rId7" Type="http://schemas.openxmlformats.org/officeDocument/2006/relationships/table" Target="../tables/table186.xml"/><Relationship Id="rId2" Type="http://schemas.openxmlformats.org/officeDocument/2006/relationships/table" Target="../tables/table181.xml"/><Relationship Id="rId1" Type="http://schemas.openxmlformats.org/officeDocument/2006/relationships/table" Target="../tables/table180.xml"/><Relationship Id="rId6" Type="http://schemas.openxmlformats.org/officeDocument/2006/relationships/table" Target="../tables/table185.xml"/><Relationship Id="rId11" Type="http://schemas.openxmlformats.org/officeDocument/2006/relationships/table" Target="../tables/table190.xml"/><Relationship Id="rId5" Type="http://schemas.openxmlformats.org/officeDocument/2006/relationships/table" Target="../tables/table184.xml"/><Relationship Id="rId10" Type="http://schemas.openxmlformats.org/officeDocument/2006/relationships/table" Target="../tables/table189.xml"/><Relationship Id="rId4" Type="http://schemas.openxmlformats.org/officeDocument/2006/relationships/table" Target="../tables/table183.xml"/><Relationship Id="rId9" Type="http://schemas.openxmlformats.org/officeDocument/2006/relationships/table" Target="../tables/table188.xml"/></Relationships>
</file>

<file path=xl/worksheets/_rels/sheet12.xml.rels><?xml version="1.0" encoding="UTF-8" standalone="yes"?>
<Relationships xmlns="http://schemas.openxmlformats.org/package/2006/relationships"><Relationship Id="rId8" Type="http://schemas.openxmlformats.org/officeDocument/2006/relationships/table" Target="../tables/table197.xml"/><Relationship Id="rId13" Type="http://schemas.openxmlformats.org/officeDocument/2006/relationships/table" Target="../tables/table202.xml"/><Relationship Id="rId18" Type="http://schemas.openxmlformats.org/officeDocument/2006/relationships/table" Target="../tables/table207.xml"/><Relationship Id="rId3" Type="http://schemas.openxmlformats.org/officeDocument/2006/relationships/table" Target="../tables/table192.xml"/><Relationship Id="rId21" Type="http://schemas.openxmlformats.org/officeDocument/2006/relationships/table" Target="../tables/table210.xml"/><Relationship Id="rId7" Type="http://schemas.openxmlformats.org/officeDocument/2006/relationships/table" Target="../tables/table196.xml"/><Relationship Id="rId12" Type="http://schemas.openxmlformats.org/officeDocument/2006/relationships/table" Target="../tables/table201.xml"/><Relationship Id="rId17" Type="http://schemas.openxmlformats.org/officeDocument/2006/relationships/table" Target="../tables/table206.xml"/><Relationship Id="rId2" Type="http://schemas.openxmlformats.org/officeDocument/2006/relationships/table" Target="../tables/table191.xml"/><Relationship Id="rId16" Type="http://schemas.openxmlformats.org/officeDocument/2006/relationships/table" Target="../tables/table205.xml"/><Relationship Id="rId20" Type="http://schemas.openxmlformats.org/officeDocument/2006/relationships/table" Target="../tables/table209.xml"/><Relationship Id="rId1" Type="http://schemas.openxmlformats.org/officeDocument/2006/relationships/printerSettings" Target="../printerSettings/printerSettings10.bin"/><Relationship Id="rId6" Type="http://schemas.openxmlformats.org/officeDocument/2006/relationships/table" Target="../tables/table195.xml"/><Relationship Id="rId11" Type="http://schemas.openxmlformats.org/officeDocument/2006/relationships/table" Target="../tables/table200.xml"/><Relationship Id="rId5" Type="http://schemas.openxmlformats.org/officeDocument/2006/relationships/table" Target="../tables/table194.xml"/><Relationship Id="rId15" Type="http://schemas.openxmlformats.org/officeDocument/2006/relationships/table" Target="../tables/table204.xml"/><Relationship Id="rId23" Type="http://schemas.openxmlformats.org/officeDocument/2006/relationships/table" Target="../tables/table212.xml"/><Relationship Id="rId10" Type="http://schemas.openxmlformats.org/officeDocument/2006/relationships/table" Target="../tables/table199.xml"/><Relationship Id="rId19" Type="http://schemas.openxmlformats.org/officeDocument/2006/relationships/table" Target="../tables/table208.xml"/><Relationship Id="rId4" Type="http://schemas.openxmlformats.org/officeDocument/2006/relationships/table" Target="../tables/table193.xml"/><Relationship Id="rId9" Type="http://schemas.openxmlformats.org/officeDocument/2006/relationships/table" Target="../tables/table198.xml"/><Relationship Id="rId14" Type="http://schemas.openxmlformats.org/officeDocument/2006/relationships/table" Target="../tables/table203.xml"/><Relationship Id="rId22" Type="http://schemas.openxmlformats.org/officeDocument/2006/relationships/table" Target="../tables/table211.xml"/></Relationships>
</file>

<file path=xl/worksheets/_rels/sheet13.xml.rels><?xml version="1.0" encoding="UTF-8" standalone="yes"?>
<Relationships xmlns="http://schemas.openxmlformats.org/package/2006/relationships"><Relationship Id="rId26" Type="http://schemas.openxmlformats.org/officeDocument/2006/relationships/table" Target="../tables/table238.xml"/><Relationship Id="rId21" Type="http://schemas.openxmlformats.org/officeDocument/2006/relationships/table" Target="../tables/table233.xml"/><Relationship Id="rId42" Type="http://schemas.openxmlformats.org/officeDocument/2006/relationships/table" Target="../tables/table254.xml"/><Relationship Id="rId47" Type="http://schemas.openxmlformats.org/officeDocument/2006/relationships/table" Target="../tables/table259.xml"/><Relationship Id="rId63" Type="http://schemas.openxmlformats.org/officeDocument/2006/relationships/table" Target="../tables/table275.xml"/><Relationship Id="rId68" Type="http://schemas.openxmlformats.org/officeDocument/2006/relationships/table" Target="../tables/table280.xml"/><Relationship Id="rId84" Type="http://schemas.openxmlformats.org/officeDocument/2006/relationships/table" Target="../tables/table296.xml"/><Relationship Id="rId89" Type="http://schemas.openxmlformats.org/officeDocument/2006/relationships/table" Target="../tables/table301.xml"/><Relationship Id="rId112" Type="http://schemas.openxmlformats.org/officeDocument/2006/relationships/table" Target="../tables/table324.xml"/><Relationship Id="rId2" Type="http://schemas.openxmlformats.org/officeDocument/2006/relationships/table" Target="../tables/table214.xml"/><Relationship Id="rId16" Type="http://schemas.openxmlformats.org/officeDocument/2006/relationships/table" Target="../tables/table228.xml"/><Relationship Id="rId29" Type="http://schemas.openxmlformats.org/officeDocument/2006/relationships/table" Target="../tables/table241.xml"/><Relationship Id="rId107" Type="http://schemas.openxmlformats.org/officeDocument/2006/relationships/table" Target="../tables/table319.xml"/><Relationship Id="rId11" Type="http://schemas.openxmlformats.org/officeDocument/2006/relationships/table" Target="../tables/table223.xml"/><Relationship Id="rId24" Type="http://schemas.openxmlformats.org/officeDocument/2006/relationships/table" Target="../tables/table236.xml"/><Relationship Id="rId32" Type="http://schemas.openxmlformats.org/officeDocument/2006/relationships/table" Target="../tables/table244.xml"/><Relationship Id="rId37" Type="http://schemas.openxmlformats.org/officeDocument/2006/relationships/table" Target="../tables/table249.xml"/><Relationship Id="rId40" Type="http://schemas.openxmlformats.org/officeDocument/2006/relationships/table" Target="../tables/table252.xml"/><Relationship Id="rId45" Type="http://schemas.openxmlformats.org/officeDocument/2006/relationships/table" Target="../tables/table257.xml"/><Relationship Id="rId53" Type="http://schemas.openxmlformats.org/officeDocument/2006/relationships/table" Target="../tables/table265.xml"/><Relationship Id="rId58" Type="http://schemas.openxmlformats.org/officeDocument/2006/relationships/table" Target="../tables/table270.xml"/><Relationship Id="rId66" Type="http://schemas.openxmlformats.org/officeDocument/2006/relationships/table" Target="../tables/table278.xml"/><Relationship Id="rId74" Type="http://schemas.openxmlformats.org/officeDocument/2006/relationships/table" Target="../tables/table286.xml"/><Relationship Id="rId79" Type="http://schemas.openxmlformats.org/officeDocument/2006/relationships/table" Target="../tables/table291.xml"/><Relationship Id="rId87" Type="http://schemas.openxmlformats.org/officeDocument/2006/relationships/table" Target="../tables/table299.xml"/><Relationship Id="rId102" Type="http://schemas.openxmlformats.org/officeDocument/2006/relationships/table" Target="../tables/table314.xml"/><Relationship Id="rId110" Type="http://schemas.openxmlformats.org/officeDocument/2006/relationships/table" Target="../tables/table322.xml"/><Relationship Id="rId5" Type="http://schemas.openxmlformats.org/officeDocument/2006/relationships/table" Target="../tables/table217.xml"/><Relationship Id="rId61" Type="http://schemas.openxmlformats.org/officeDocument/2006/relationships/table" Target="../tables/table273.xml"/><Relationship Id="rId82" Type="http://schemas.openxmlformats.org/officeDocument/2006/relationships/table" Target="../tables/table294.xml"/><Relationship Id="rId90" Type="http://schemas.openxmlformats.org/officeDocument/2006/relationships/table" Target="../tables/table302.xml"/><Relationship Id="rId95" Type="http://schemas.openxmlformats.org/officeDocument/2006/relationships/table" Target="../tables/table307.xml"/><Relationship Id="rId19" Type="http://schemas.openxmlformats.org/officeDocument/2006/relationships/table" Target="../tables/table231.xml"/><Relationship Id="rId14" Type="http://schemas.openxmlformats.org/officeDocument/2006/relationships/table" Target="../tables/table226.xml"/><Relationship Id="rId22" Type="http://schemas.openxmlformats.org/officeDocument/2006/relationships/table" Target="../tables/table234.xml"/><Relationship Id="rId27" Type="http://schemas.openxmlformats.org/officeDocument/2006/relationships/table" Target="../tables/table239.xml"/><Relationship Id="rId30" Type="http://schemas.openxmlformats.org/officeDocument/2006/relationships/table" Target="../tables/table242.xml"/><Relationship Id="rId35" Type="http://schemas.openxmlformats.org/officeDocument/2006/relationships/table" Target="../tables/table247.xml"/><Relationship Id="rId43" Type="http://schemas.openxmlformats.org/officeDocument/2006/relationships/table" Target="../tables/table255.xml"/><Relationship Id="rId48" Type="http://schemas.openxmlformats.org/officeDocument/2006/relationships/table" Target="../tables/table260.xml"/><Relationship Id="rId56" Type="http://schemas.openxmlformats.org/officeDocument/2006/relationships/table" Target="../tables/table268.xml"/><Relationship Id="rId64" Type="http://schemas.openxmlformats.org/officeDocument/2006/relationships/table" Target="../tables/table276.xml"/><Relationship Id="rId69" Type="http://schemas.openxmlformats.org/officeDocument/2006/relationships/table" Target="../tables/table281.xml"/><Relationship Id="rId77" Type="http://schemas.openxmlformats.org/officeDocument/2006/relationships/table" Target="../tables/table289.xml"/><Relationship Id="rId100" Type="http://schemas.openxmlformats.org/officeDocument/2006/relationships/table" Target="../tables/table312.xml"/><Relationship Id="rId105" Type="http://schemas.openxmlformats.org/officeDocument/2006/relationships/table" Target="../tables/table317.xml"/><Relationship Id="rId113" Type="http://schemas.openxmlformats.org/officeDocument/2006/relationships/table" Target="../tables/table325.xml"/><Relationship Id="rId8" Type="http://schemas.openxmlformats.org/officeDocument/2006/relationships/table" Target="../tables/table220.xml"/><Relationship Id="rId51" Type="http://schemas.openxmlformats.org/officeDocument/2006/relationships/table" Target="../tables/table263.xml"/><Relationship Id="rId72" Type="http://schemas.openxmlformats.org/officeDocument/2006/relationships/table" Target="../tables/table284.xml"/><Relationship Id="rId80" Type="http://schemas.openxmlformats.org/officeDocument/2006/relationships/table" Target="../tables/table292.xml"/><Relationship Id="rId85" Type="http://schemas.openxmlformats.org/officeDocument/2006/relationships/table" Target="../tables/table297.xml"/><Relationship Id="rId93" Type="http://schemas.openxmlformats.org/officeDocument/2006/relationships/table" Target="../tables/table305.xml"/><Relationship Id="rId98" Type="http://schemas.openxmlformats.org/officeDocument/2006/relationships/table" Target="../tables/table310.xml"/><Relationship Id="rId3" Type="http://schemas.openxmlformats.org/officeDocument/2006/relationships/table" Target="../tables/table215.xml"/><Relationship Id="rId12" Type="http://schemas.openxmlformats.org/officeDocument/2006/relationships/table" Target="../tables/table224.xml"/><Relationship Id="rId17" Type="http://schemas.openxmlformats.org/officeDocument/2006/relationships/table" Target="../tables/table229.xml"/><Relationship Id="rId25" Type="http://schemas.openxmlformats.org/officeDocument/2006/relationships/table" Target="../tables/table237.xml"/><Relationship Id="rId33" Type="http://schemas.openxmlformats.org/officeDocument/2006/relationships/table" Target="../tables/table245.xml"/><Relationship Id="rId38" Type="http://schemas.openxmlformats.org/officeDocument/2006/relationships/table" Target="../tables/table250.xml"/><Relationship Id="rId46" Type="http://schemas.openxmlformats.org/officeDocument/2006/relationships/table" Target="../tables/table258.xml"/><Relationship Id="rId59" Type="http://schemas.openxmlformats.org/officeDocument/2006/relationships/table" Target="../tables/table271.xml"/><Relationship Id="rId67" Type="http://schemas.openxmlformats.org/officeDocument/2006/relationships/table" Target="../tables/table279.xml"/><Relationship Id="rId103" Type="http://schemas.openxmlformats.org/officeDocument/2006/relationships/table" Target="../tables/table315.xml"/><Relationship Id="rId108" Type="http://schemas.openxmlformats.org/officeDocument/2006/relationships/table" Target="../tables/table320.xml"/><Relationship Id="rId20" Type="http://schemas.openxmlformats.org/officeDocument/2006/relationships/table" Target="../tables/table232.xml"/><Relationship Id="rId41" Type="http://schemas.openxmlformats.org/officeDocument/2006/relationships/table" Target="../tables/table253.xml"/><Relationship Id="rId54" Type="http://schemas.openxmlformats.org/officeDocument/2006/relationships/table" Target="../tables/table266.xml"/><Relationship Id="rId62" Type="http://schemas.openxmlformats.org/officeDocument/2006/relationships/table" Target="../tables/table274.xml"/><Relationship Id="rId70" Type="http://schemas.openxmlformats.org/officeDocument/2006/relationships/table" Target="../tables/table282.xml"/><Relationship Id="rId75" Type="http://schemas.openxmlformats.org/officeDocument/2006/relationships/table" Target="../tables/table287.xml"/><Relationship Id="rId83" Type="http://schemas.openxmlformats.org/officeDocument/2006/relationships/table" Target="../tables/table295.xml"/><Relationship Id="rId88" Type="http://schemas.openxmlformats.org/officeDocument/2006/relationships/table" Target="../tables/table300.xml"/><Relationship Id="rId91" Type="http://schemas.openxmlformats.org/officeDocument/2006/relationships/table" Target="../tables/table303.xml"/><Relationship Id="rId96" Type="http://schemas.openxmlformats.org/officeDocument/2006/relationships/table" Target="../tables/table308.xml"/><Relationship Id="rId111" Type="http://schemas.openxmlformats.org/officeDocument/2006/relationships/table" Target="../tables/table323.xml"/><Relationship Id="rId1" Type="http://schemas.openxmlformats.org/officeDocument/2006/relationships/table" Target="../tables/table213.xml"/><Relationship Id="rId6" Type="http://schemas.openxmlformats.org/officeDocument/2006/relationships/table" Target="../tables/table218.xml"/><Relationship Id="rId15" Type="http://schemas.openxmlformats.org/officeDocument/2006/relationships/table" Target="../tables/table227.xml"/><Relationship Id="rId23" Type="http://schemas.openxmlformats.org/officeDocument/2006/relationships/table" Target="../tables/table235.xml"/><Relationship Id="rId28" Type="http://schemas.openxmlformats.org/officeDocument/2006/relationships/table" Target="../tables/table240.xml"/><Relationship Id="rId36" Type="http://schemas.openxmlformats.org/officeDocument/2006/relationships/table" Target="../tables/table248.xml"/><Relationship Id="rId49" Type="http://schemas.openxmlformats.org/officeDocument/2006/relationships/table" Target="../tables/table261.xml"/><Relationship Id="rId57" Type="http://schemas.openxmlformats.org/officeDocument/2006/relationships/table" Target="../tables/table269.xml"/><Relationship Id="rId106" Type="http://schemas.openxmlformats.org/officeDocument/2006/relationships/table" Target="../tables/table318.xml"/><Relationship Id="rId114" Type="http://schemas.openxmlformats.org/officeDocument/2006/relationships/table" Target="../tables/table326.xml"/><Relationship Id="rId10" Type="http://schemas.openxmlformats.org/officeDocument/2006/relationships/table" Target="../tables/table222.xml"/><Relationship Id="rId31" Type="http://schemas.openxmlformats.org/officeDocument/2006/relationships/table" Target="../tables/table243.xml"/><Relationship Id="rId44" Type="http://schemas.openxmlformats.org/officeDocument/2006/relationships/table" Target="../tables/table256.xml"/><Relationship Id="rId52" Type="http://schemas.openxmlformats.org/officeDocument/2006/relationships/table" Target="../tables/table264.xml"/><Relationship Id="rId60" Type="http://schemas.openxmlformats.org/officeDocument/2006/relationships/table" Target="../tables/table272.xml"/><Relationship Id="rId65" Type="http://schemas.openxmlformats.org/officeDocument/2006/relationships/table" Target="../tables/table277.xml"/><Relationship Id="rId73" Type="http://schemas.openxmlformats.org/officeDocument/2006/relationships/table" Target="../tables/table285.xml"/><Relationship Id="rId78" Type="http://schemas.openxmlformats.org/officeDocument/2006/relationships/table" Target="../tables/table290.xml"/><Relationship Id="rId81" Type="http://schemas.openxmlformats.org/officeDocument/2006/relationships/table" Target="../tables/table293.xml"/><Relationship Id="rId86" Type="http://schemas.openxmlformats.org/officeDocument/2006/relationships/table" Target="../tables/table298.xml"/><Relationship Id="rId94" Type="http://schemas.openxmlformats.org/officeDocument/2006/relationships/table" Target="../tables/table306.xml"/><Relationship Id="rId99" Type="http://schemas.openxmlformats.org/officeDocument/2006/relationships/table" Target="../tables/table311.xml"/><Relationship Id="rId101" Type="http://schemas.openxmlformats.org/officeDocument/2006/relationships/table" Target="../tables/table313.xml"/><Relationship Id="rId4" Type="http://schemas.openxmlformats.org/officeDocument/2006/relationships/table" Target="../tables/table216.xml"/><Relationship Id="rId9" Type="http://schemas.openxmlformats.org/officeDocument/2006/relationships/table" Target="../tables/table221.xml"/><Relationship Id="rId13" Type="http://schemas.openxmlformats.org/officeDocument/2006/relationships/table" Target="../tables/table225.xml"/><Relationship Id="rId18" Type="http://schemas.openxmlformats.org/officeDocument/2006/relationships/table" Target="../tables/table230.xml"/><Relationship Id="rId39" Type="http://schemas.openxmlformats.org/officeDocument/2006/relationships/table" Target="../tables/table251.xml"/><Relationship Id="rId109" Type="http://schemas.openxmlformats.org/officeDocument/2006/relationships/table" Target="../tables/table321.xml"/><Relationship Id="rId34" Type="http://schemas.openxmlformats.org/officeDocument/2006/relationships/table" Target="../tables/table246.xml"/><Relationship Id="rId50" Type="http://schemas.openxmlformats.org/officeDocument/2006/relationships/table" Target="../tables/table262.xml"/><Relationship Id="rId55" Type="http://schemas.openxmlformats.org/officeDocument/2006/relationships/table" Target="../tables/table267.xml"/><Relationship Id="rId76" Type="http://schemas.openxmlformats.org/officeDocument/2006/relationships/table" Target="../tables/table288.xml"/><Relationship Id="rId97" Type="http://schemas.openxmlformats.org/officeDocument/2006/relationships/table" Target="../tables/table309.xml"/><Relationship Id="rId104" Type="http://schemas.openxmlformats.org/officeDocument/2006/relationships/table" Target="../tables/table316.xml"/><Relationship Id="rId7" Type="http://schemas.openxmlformats.org/officeDocument/2006/relationships/table" Target="../tables/table219.xml"/><Relationship Id="rId71" Type="http://schemas.openxmlformats.org/officeDocument/2006/relationships/table" Target="../tables/table283.xml"/><Relationship Id="rId92" Type="http://schemas.openxmlformats.org/officeDocument/2006/relationships/table" Target="../tables/table304.xml"/></Relationships>
</file>

<file path=xl/worksheets/_rels/sheet2.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8" Type="http://schemas.openxmlformats.org/officeDocument/2006/relationships/table" Target="../tables/table6.xml"/><Relationship Id="rId3" Type="http://schemas.openxmlformats.org/officeDocument/2006/relationships/table" Target="../tables/table1.xml"/><Relationship Id="rId7" Type="http://schemas.openxmlformats.org/officeDocument/2006/relationships/table" Target="../tables/table5.xml"/><Relationship Id="rId2" Type="http://schemas.openxmlformats.org/officeDocument/2006/relationships/image" Target="../media/image1.jpeg"/><Relationship Id="rId1" Type="http://schemas.openxmlformats.org/officeDocument/2006/relationships/printerSettings" Target="../printerSettings/printerSettings2.bin"/><Relationship Id="rId6" Type="http://schemas.openxmlformats.org/officeDocument/2006/relationships/table" Target="../tables/table4.xml"/><Relationship Id="rId5" Type="http://schemas.openxmlformats.org/officeDocument/2006/relationships/table" Target="../tables/table3.xml"/><Relationship Id="rId10" Type="http://schemas.openxmlformats.org/officeDocument/2006/relationships/table" Target="../tables/table8.xml"/><Relationship Id="rId4" Type="http://schemas.openxmlformats.org/officeDocument/2006/relationships/table" Target="../tables/table2.xml"/><Relationship Id="rId9" Type="http://schemas.openxmlformats.org/officeDocument/2006/relationships/table" Target="../tables/table7.xml"/></Relationships>
</file>

<file path=xl/worksheets/_rels/sheet4.xml.rels><?xml version="1.0" encoding="UTF-8" standalone="yes"?>
<Relationships xmlns="http://schemas.openxmlformats.org/package/2006/relationships"><Relationship Id="rId8" Type="http://schemas.openxmlformats.org/officeDocument/2006/relationships/table" Target="../tables/table13.xml"/><Relationship Id="rId13" Type="http://schemas.openxmlformats.org/officeDocument/2006/relationships/table" Target="../tables/table18.xml"/><Relationship Id="rId18" Type="http://schemas.openxmlformats.org/officeDocument/2006/relationships/table" Target="../tables/table23.xml"/><Relationship Id="rId26" Type="http://schemas.openxmlformats.org/officeDocument/2006/relationships/table" Target="../tables/table31.xml"/><Relationship Id="rId3" Type="http://schemas.openxmlformats.org/officeDocument/2006/relationships/image" Target="../media/image1.jpeg"/><Relationship Id="rId21" Type="http://schemas.openxmlformats.org/officeDocument/2006/relationships/table" Target="../tables/table26.xml"/><Relationship Id="rId7" Type="http://schemas.openxmlformats.org/officeDocument/2006/relationships/table" Target="../tables/table12.xml"/><Relationship Id="rId12" Type="http://schemas.openxmlformats.org/officeDocument/2006/relationships/table" Target="../tables/table17.xml"/><Relationship Id="rId17" Type="http://schemas.openxmlformats.org/officeDocument/2006/relationships/table" Target="../tables/table22.xml"/><Relationship Id="rId25" Type="http://schemas.openxmlformats.org/officeDocument/2006/relationships/table" Target="../tables/table30.xml"/><Relationship Id="rId2" Type="http://schemas.openxmlformats.org/officeDocument/2006/relationships/drawing" Target="../drawings/drawing3.xml"/><Relationship Id="rId16" Type="http://schemas.openxmlformats.org/officeDocument/2006/relationships/table" Target="../tables/table21.xml"/><Relationship Id="rId20" Type="http://schemas.openxmlformats.org/officeDocument/2006/relationships/table" Target="../tables/table25.xml"/><Relationship Id="rId29" Type="http://schemas.openxmlformats.org/officeDocument/2006/relationships/table" Target="../tables/table34.xml"/><Relationship Id="rId1" Type="http://schemas.openxmlformats.org/officeDocument/2006/relationships/printerSettings" Target="../printerSettings/printerSettings3.bin"/><Relationship Id="rId6" Type="http://schemas.openxmlformats.org/officeDocument/2006/relationships/table" Target="../tables/table11.xml"/><Relationship Id="rId11" Type="http://schemas.openxmlformats.org/officeDocument/2006/relationships/table" Target="../tables/table16.xml"/><Relationship Id="rId24" Type="http://schemas.openxmlformats.org/officeDocument/2006/relationships/table" Target="../tables/table29.xml"/><Relationship Id="rId5" Type="http://schemas.openxmlformats.org/officeDocument/2006/relationships/table" Target="../tables/table10.xml"/><Relationship Id="rId15" Type="http://schemas.openxmlformats.org/officeDocument/2006/relationships/table" Target="../tables/table20.xml"/><Relationship Id="rId23" Type="http://schemas.openxmlformats.org/officeDocument/2006/relationships/table" Target="../tables/table28.xml"/><Relationship Id="rId28" Type="http://schemas.openxmlformats.org/officeDocument/2006/relationships/table" Target="../tables/table33.xml"/><Relationship Id="rId10" Type="http://schemas.openxmlformats.org/officeDocument/2006/relationships/table" Target="../tables/table15.xml"/><Relationship Id="rId19" Type="http://schemas.openxmlformats.org/officeDocument/2006/relationships/table" Target="../tables/table24.xml"/><Relationship Id="rId4" Type="http://schemas.openxmlformats.org/officeDocument/2006/relationships/table" Target="../tables/table9.xml"/><Relationship Id="rId9" Type="http://schemas.openxmlformats.org/officeDocument/2006/relationships/table" Target="../tables/table14.xml"/><Relationship Id="rId14" Type="http://schemas.openxmlformats.org/officeDocument/2006/relationships/table" Target="../tables/table19.xml"/><Relationship Id="rId22" Type="http://schemas.openxmlformats.org/officeDocument/2006/relationships/table" Target="../tables/table27.xml"/><Relationship Id="rId27" Type="http://schemas.openxmlformats.org/officeDocument/2006/relationships/table" Target="../tables/table32.xml"/></Relationships>
</file>

<file path=xl/worksheets/_rels/sheet5.xml.rels><?xml version="1.0" encoding="UTF-8" standalone="yes"?>
<Relationships xmlns="http://schemas.openxmlformats.org/package/2006/relationships"><Relationship Id="rId8" Type="http://schemas.openxmlformats.org/officeDocument/2006/relationships/table" Target="../tables/table39.xml"/><Relationship Id="rId13" Type="http://schemas.openxmlformats.org/officeDocument/2006/relationships/table" Target="../tables/table44.xml"/><Relationship Id="rId18" Type="http://schemas.openxmlformats.org/officeDocument/2006/relationships/table" Target="../tables/table49.xml"/><Relationship Id="rId26" Type="http://schemas.openxmlformats.org/officeDocument/2006/relationships/table" Target="../tables/table57.xml"/><Relationship Id="rId3" Type="http://schemas.openxmlformats.org/officeDocument/2006/relationships/image" Target="../media/image1.jpeg"/><Relationship Id="rId21" Type="http://schemas.openxmlformats.org/officeDocument/2006/relationships/table" Target="../tables/table52.xml"/><Relationship Id="rId34" Type="http://schemas.openxmlformats.org/officeDocument/2006/relationships/table" Target="../tables/table65.xml"/><Relationship Id="rId7" Type="http://schemas.openxmlformats.org/officeDocument/2006/relationships/table" Target="../tables/table38.xml"/><Relationship Id="rId12" Type="http://schemas.openxmlformats.org/officeDocument/2006/relationships/table" Target="../tables/table43.xml"/><Relationship Id="rId17" Type="http://schemas.openxmlformats.org/officeDocument/2006/relationships/table" Target="../tables/table48.xml"/><Relationship Id="rId25" Type="http://schemas.openxmlformats.org/officeDocument/2006/relationships/table" Target="../tables/table56.xml"/><Relationship Id="rId33" Type="http://schemas.openxmlformats.org/officeDocument/2006/relationships/table" Target="../tables/table64.xml"/><Relationship Id="rId2" Type="http://schemas.openxmlformats.org/officeDocument/2006/relationships/drawing" Target="../drawings/drawing4.xml"/><Relationship Id="rId16" Type="http://schemas.openxmlformats.org/officeDocument/2006/relationships/table" Target="../tables/table47.xml"/><Relationship Id="rId20" Type="http://schemas.openxmlformats.org/officeDocument/2006/relationships/table" Target="../tables/table51.xml"/><Relationship Id="rId29" Type="http://schemas.openxmlformats.org/officeDocument/2006/relationships/table" Target="../tables/table60.xml"/><Relationship Id="rId1" Type="http://schemas.openxmlformats.org/officeDocument/2006/relationships/printerSettings" Target="../printerSettings/printerSettings4.bin"/><Relationship Id="rId6" Type="http://schemas.openxmlformats.org/officeDocument/2006/relationships/table" Target="../tables/table37.xml"/><Relationship Id="rId11" Type="http://schemas.openxmlformats.org/officeDocument/2006/relationships/table" Target="../tables/table42.xml"/><Relationship Id="rId24" Type="http://schemas.openxmlformats.org/officeDocument/2006/relationships/table" Target="../tables/table55.xml"/><Relationship Id="rId32" Type="http://schemas.openxmlformats.org/officeDocument/2006/relationships/table" Target="../tables/table63.xml"/><Relationship Id="rId37" Type="http://schemas.openxmlformats.org/officeDocument/2006/relationships/table" Target="../tables/table68.xml"/><Relationship Id="rId5" Type="http://schemas.openxmlformats.org/officeDocument/2006/relationships/table" Target="../tables/table36.xml"/><Relationship Id="rId15" Type="http://schemas.openxmlformats.org/officeDocument/2006/relationships/table" Target="../tables/table46.xml"/><Relationship Id="rId23" Type="http://schemas.openxmlformats.org/officeDocument/2006/relationships/table" Target="../tables/table54.xml"/><Relationship Id="rId28" Type="http://schemas.openxmlformats.org/officeDocument/2006/relationships/table" Target="../tables/table59.xml"/><Relationship Id="rId36" Type="http://schemas.openxmlformats.org/officeDocument/2006/relationships/table" Target="../tables/table67.xml"/><Relationship Id="rId10" Type="http://schemas.openxmlformats.org/officeDocument/2006/relationships/table" Target="../tables/table41.xml"/><Relationship Id="rId19" Type="http://schemas.openxmlformats.org/officeDocument/2006/relationships/table" Target="../tables/table50.xml"/><Relationship Id="rId31" Type="http://schemas.openxmlformats.org/officeDocument/2006/relationships/table" Target="../tables/table62.xml"/><Relationship Id="rId4" Type="http://schemas.openxmlformats.org/officeDocument/2006/relationships/table" Target="../tables/table35.xml"/><Relationship Id="rId9" Type="http://schemas.openxmlformats.org/officeDocument/2006/relationships/table" Target="../tables/table40.xml"/><Relationship Id="rId14" Type="http://schemas.openxmlformats.org/officeDocument/2006/relationships/table" Target="../tables/table45.xml"/><Relationship Id="rId22" Type="http://schemas.openxmlformats.org/officeDocument/2006/relationships/table" Target="../tables/table53.xml"/><Relationship Id="rId27" Type="http://schemas.openxmlformats.org/officeDocument/2006/relationships/table" Target="../tables/table58.xml"/><Relationship Id="rId30" Type="http://schemas.openxmlformats.org/officeDocument/2006/relationships/table" Target="../tables/table61.xml"/><Relationship Id="rId35" Type="http://schemas.openxmlformats.org/officeDocument/2006/relationships/table" Target="../tables/table66.xml"/></Relationships>
</file>

<file path=xl/worksheets/_rels/sheet6.xml.rels><?xml version="1.0" encoding="UTF-8" standalone="yes"?>
<Relationships xmlns="http://schemas.openxmlformats.org/package/2006/relationships"><Relationship Id="rId8" Type="http://schemas.openxmlformats.org/officeDocument/2006/relationships/table" Target="../tables/table73.xml"/><Relationship Id="rId13" Type="http://schemas.openxmlformats.org/officeDocument/2006/relationships/table" Target="../tables/table78.xml"/><Relationship Id="rId18" Type="http://schemas.openxmlformats.org/officeDocument/2006/relationships/table" Target="../tables/table83.xml"/><Relationship Id="rId26" Type="http://schemas.openxmlformats.org/officeDocument/2006/relationships/table" Target="../tables/table91.xml"/><Relationship Id="rId39" Type="http://schemas.openxmlformats.org/officeDocument/2006/relationships/table" Target="../tables/table104.xml"/><Relationship Id="rId3" Type="http://schemas.openxmlformats.org/officeDocument/2006/relationships/image" Target="../media/image1.jpeg"/><Relationship Id="rId21" Type="http://schemas.openxmlformats.org/officeDocument/2006/relationships/table" Target="../tables/table86.xml"/><Relationship Id="rId34" Type="http://schemas.openxmlformats.org/officeDocument/2006/relationships/table" Target="../tables/table99.xml"/><Relationship Id="rId7" Type="http://schemas.openxmlformats.org/officeDocument/2006/relationships/table" Target="../tables/table72.xml"/><Relationship Id="rId12" Type="http://schemas.openxmlformats.org/officeDocument/2006/relationships/table" Target="../tables/table77.xml"/><Relationship Id="rId17" Type="http://schemas.openxmlformats.org/officeDocument/2006/relationships/table" Target="../tables/table82.xml"/><Relationship Id="rId25" Type="http://schemas.openxmlformats.org/officeDocument/2006/relationships/table" Target="../tables/table90.xml"/><Relationship Id="rId33" Type="http://schemas.openxmlformats.org/officeDocument/2006/relationships/table" Target="../tables/table98.xml"/><Relationship Id="rId38" Type="http://schemas.openxmlformats.org/officeDocument/2006/relationships/table" Target="../tables/table103.xml"/><Relationship Id="rId2" Type="http://schemas.openxmlformats.org/officeDocument/2006/relationships/drawing" Target="../drawings/drawing5.xml"/><Relationship Id="rId16" Type="http://schemas.openxmlformats.org/officeDocument/2006/relationships/table" Target="../tables/table81.xml"/><Relationship Id="rId20" Type="http://schemas.openxmlformats.org/officeDocument/2006/relationships/table" Target="../tables/table85.xml"/><Relationship Id="rId29" Type="http://schemas.openxmlformats.org/officeDocument/2006/relationships/table" Target="../tables/table94.xml"/><Relationship Id="rId1" Type="http://schemas.openxmlformats.org/officeDocument/2006/relationships/printerSettings" Target="../printerSettings/printerSettings5.bin"/><Relationship Id="rId6" Type="http://schemas.openxmlformats.org/officeDocument/2006/relationships/table" Target="../tables/table71.xml"/><Relationship Id="rId11" Type="http://schemas.openxmlformats.org/officeDocument/2006/relationships/table" Target="../tables/table76.xml"/><Relationship Id="rId24" Type="http://schemas.openxmlformats.org/officeDocument/2006/relationships/table" Target="../tables/table89.xml"/><Relationship Id="rId32" Type="http://schemas.openxmlformats.org/officeDocument/2006/relationships/table" Target="../tables/table97.xml"/><Relationship Id="rId37" Type="http://schemas.openxmlformats.org/officeDocument/2006/relationships/table" Target="../tables/table102.xml"/><Relationship Id="rId5" Type="http://schemas.openxmlformats.org/officeDocument/2006/relationships/table" Target="../tables/table70.xml"/><Relationship Id="rId15" Type="http://schemas.openxmlformats.org/officeDocument/2006/relationships/table" Target="../tables/table80.xml"/><Relationship Id="rId23" Type="http://schemas.openxmlformats.org/officeDocument/2006/relationships/table" Target="../tables/table88.xml"/><Relationship Id="rId28" Type="http://schemas.openxmlformats.org/officeDocument/2006/relationships/table" Target="../tables/table93.xml"/><Relationship Id="rId36" Type="http://schemas.openxmlformats.org/officeDocument/2006/relationships/table" Target="../tables/table101.xml"/><Relationship Id="rId10" Type="http://schemas.openxmlformats.org/officeDocument/2006/relationships/table" Target="../tables/table75.xml"/><Relationship Id="rId19" Type="http://schemas.openxmlformats.org/officeDocument/2006/relationships/table" Target="../tables/table84.xml"/><Relationship Id="rId31" Type="http://schemas.openxmlformats.org/officeDocument/2006/relationships/table" Target="../tables/table96.xml"/><Relationship Id="rId4" Type="http://schemas.openxmlformats.org/officeDocument/2006/relationships/table" Target="../tables/table69.xml"/><Relationship Id="rId9" Type="http://schemas.openxmlformats.org/officeDocument/2006/relationships/table" Target="../tables/table74.xml"/><Relationship Id="rId14" Type="http://schemas.openxmlformats.org/officeDocument/2006/relationships/table" Target="../tables/table79.xml"/><Relationship Id="rId22" Type="http://schemas.openxmlformats.org/officeDocument/2006/relationships/table" Target="../tables/table87.xml"/><Relationship Id="rId27" Type="http://schemas.openxmlformats.org/officeDocument/2006/relationships/table" Target="../tables/table92.xml"/><Relationship Id="rId30" Type="http://schemas.openxmlformats.org/officeDocument/2006/relationships/table" Target="../tables/table95.xml"/><Relationship Id="rId35" Type="http://schemas.openxmlformats.org/officeDocument/2006/relationships/table" Target="../tables/table100.xml"/></Relationships>
</file>

<file path=xl/worksheets/_rels/sheet7.xml.rels><?xml version="1.0" encoding="UTF-8" standalone="yes"?>
<Relationships xmlns="http://schemas.openxmlformats.org/package/2006/relationships"><Relationship Id="rId8" Type="http://schemas.openxmlformats.org/officeDocument/2006/relationships/table" Target="../tables/table109.xml"/><Relationship Id="rId13" Type="http://schemas.openxmlformats.org/officeDocument/2006/relationships/table" Target="../tables/table114.xml"/><Relationship Id="rId18" Type="http://schemas.openxmlformats.org/officeDocument/2006/relationships/table" Target="../tables/table119.xml"/><Relationship Id="rId26" Type="http://schemas.openxmlformats.org/officeDocument/2006/relationships/table" Target="../tables/table127.xml"/><Relationship Id="rId3" Type="http://schemas.openxmlformats.org/officeDocument/2006/relationships/image" Target="../media/image1.jpeg"/><Relationship Id="rId21" Type="http://schemas.openxmlformats.org/officeDocument/2006/relationships/table" Target="../tables/table122.xml"/><Relationship Id="rId34" Type="http://schemas.openxmlformats.org/officeDocument/2006/relationships/table" Target="../tables/table135.xml"/><Relationship Id="rId7" Type="http://schemas.openxmlformats.org/officeDocument/2006/relationships/table" Target="../tables/table108.xml"/><Relationship Id="rId12" Type="http://schemas.openxmlformats.org/officeDocument/2006/relationships/table" Target="../tables/table113.xml"/><Relationship Id="rId17" Type="http://schemas.openxmlformats.org/officeDocument/2006/relationships/table" Target="../tables/table118.xml"/><Relationship Id="rId25" Type="http://schemas.openxmlformats.org/officeDocument/2006/relationships/table" Target="../tables/table126.xml"/><Relationship Id="rId33" Type="http://schemas.openxmlformats.org/officeDocument/2006/relationships/table" Target="../tables/table134.xml"/><Relationship Id="rId38" Type="http://schemas.openxmlformats.org/officeDocument/2006/relationships/table" Target="../tables/table139.xml"/><Relationship Id="rId2" Type="http://schemas.openxmlformats.org/officeDocument/2006/relationships/drawing" Target="../drawings/drawing6.xml"/><Relationship Id="rId16" Type="http://schemas.openxmlformats.org/officeDocument/2006/relationships/table" Target="../tables/table117.xml"/><Relationship Id="rId20" Type="http://schemas.openxmlformats.org/officeDocument/2006/relationships/table" Target="../tables/table121.xml"/><Relationship Id="rId29" Type="http://schemas.openxmlformats.org/officeDocument/2006/relationships/table" Target="../tables/table130.xml"/><Relationship Id="rId1" Type="http://schemas.openxmlformats.org/officeDocument/2006/relationships/printerSettings" Target="../printerSettings/printerSettings6.bin"/><Relationship Id="rId6" Type="http://schemas.openxmlformats.org/officeDocument/2006/relationships/table" Target="../tables/table107.xml"/><Relationship Id="rId11" Type="http://schemas.openxmlformats.org/officeDocument/2006/relationships/table" Target="../tables/table112.xml"/><Relationship Id="rId24" Type="http://schemas.openxmlformats.org/officeDocument/2006/relationships/table" Target="../tables/table125.xml"/><Relationship Id="rId32" Type="http://schemas.openxmlformats.org/officeDocument/2006/relationships/table" Target="../tables/table133.xml"/><Relationship Id="rId37" Type="http://schemas.openxmlformats.org/officeDocument/2006/relationships/table" Target="../tables/table138.xml"/><Relationship Id="rId5" Type="http://schemas.openxmlformats.org/officeDocument/2006/relationships/table" Target="../tables/table106.xml"/><Relationship Id="rId15" Type="http://schemas.openxmlformats.org/officeDocument/2006/relationships/table" Target="../tables/table116.xml"/><Relationship Id="rId23" Type="http://schemas.openxmlformats.org/officeDocument/2006/relationships/table" Target="../tables/table124.xml"/><Relationship Id="rId28" Type="http://schemas.openxmlformats.org/officeDocument/2006/relationships/table" Target="../tables/table129.xml"/><Relationship Id="rId36" Type="http://schemas.openxmlformats.org/officeDocument/2006/relationships/table" Target="../tables/table137.xml"/><Relationship Id="rId10" Type="http://schemas.openxmlformats.org/officeDocument/2006/relationships/table" Target="../tables/table111.xml"/><Relationship Id="rId19" Type="http://schemas.openxmlformats.org/officeDocument/2006/relationships/table" Target="../tables/table120.xml"/><Relationship Id="rId31" Type="http://schemas.openxmlformats.org/officeDocument/2006/relationships/table" Target="../tables/table132.xml"/><Relationship Id="rId4" Type="http://schemas.openxmlformats.org/officeDocument/2006/relationships/table" Target="../tables/table105.xml"/><Relationship Id="rId9" Type="http://schemas.openxmlformats.org/officeDocument/2006/relationships/table" Target="../tables/table110.xml"/><Relationship Id="rId14" Type="http://schemas.openxmlformats.org/officeDocument/2006/relationships/table" Target="../tables/table115.xml"/><Relationship Id="rId22" Type="http://schemas.openxmlformats.org/officeDocument/2006/relationships/table" Target="../tables/table123.xml"/><Relationship Id="rId27" Type="http://schemas.openxmlformats.org/officeDocument/2006/relationships/table" Target="../tables/table128.xml"/><Relationship Id="rId30" Type="http://schemas.openxmlformats.org/officeDocument/2006/relationships/table" Target="../tables/table131.xml"/><Relationship Id="rId35" Type="http://schemas.openxmlformats.org/officeDocument/2006/relationships/table" Target="../tables/table136.xml"/></Relationships>
</file>

<file path=xl/worksheets/_rels/sheet8.xml.rels><?xml version="1.0" encoding="UTF-8" standalone="yes"?>
<Relationships xmlns="http://schemas.openxmlformats.org/package/2006/relationships"><Relationship Id="rId8" Type="http://schemas.openxmlformats.org/officeDocument/2006/relationships/table" Target="../tables/table144.xml"/><Relationship Id="rId13" Type="http://schemas.openxmlformats.org/officeDocument/2006/relationships/table" Target="../tables/table149.xml"/><Relationship Id="rId18" Type="http://schemas.openxmlformats.org/officeDocument/2006/relationships/table" Target="../tables/table154.xml"/><Relationship Id="rId26" Type="http://schemas.openxmlformats.org/officeDocument/2006/relationships/table" Target="../tables/table162.xml"/><Relationship Id="rId3" Type="http://schemas.openxmlformats.org/officeDocument/2006/relationships/image" Target="../media/image1.jpeg"/><Relationship Id="rId21" Type="http://schemas.openxmlformats.org/officeDocument/2006/relationships/table" Target="../tables/table157.xml"/><Relationship Id="rId34" Type="http://schemas.openxmlformats.org/officeDocument/2006/relationships/table" Target="../tables/table170.xml"/><Relationship Id="rId7" Type="http://schemas.openxmlformats.org/officeDocument/2006/relationships/table" Target="../tables/table143.xml"/><Relationship Id="rId12" Type="http://schemas.openxmlformats.org/officeDocument/2006/relationships/table" Target="../tables/table148.xml"/><Relationship Id="rId17" Type="http://schemas.openxmlformats.org/officeDocument/2006/relationships/table" Target="../tables/table153.xml"/><Relationship Id="rId25" Type="http://schemas.openxmlformats.org/officeDocument/2006/relationships/table" Target="../tables/table161.xml"/><Relationship Id="rId33" Type="http://schemas.openxmlformats.org/officeDocument/2006/relationships/table" Target="../tables/table169.xml"/><Relationship Id="rId2" Type="http://schemas.openxmlformats.org/officeDocument/2006/relationships/drawing" Target="../drawings/drawing7.xml"/><Relationship Id="rId16" Type="http://schemas.openxmlformats.org/officeDocument/2006/relationships/table" Target="../tables/table152.xml"/><Relationship Id="rId20" Type="http://schemas.openxmlformats.org/officeDocument/2006/relationships/table" Target="../tables/table156.xml"/><Relationship Id="rId29" Type="http://schemas.openxmlformats.org/officeDocument/2006/relationships/table" Target="../tables/table165.xml"/><Relationship Id="rId1" Type="http://schemas.openxmlformats.org/officeDocument/2006/relationships/printerSettings" Target="../printerSettings/printerSettings7.bin"/><Relationship Id="rId6" Type="http://schemas.openxmlformats.org/officeDocument/2006/relationships/table" Target="../tables/table142.xml"/><Relationship Id="rId11" Type="http://schemas.openxmlformats.org/officeDocument/2006/relationships/table" Target="../tables/table147.xml"/><Relationship Id="rId24" Type="http://schemas.openxmlformats.org/officeDocument/2006/relationships/table" Target="../tables/table160.xml"/><Relationship Id="rId32" Type="http://schemas.openxmlformats.org/officeDocument/2006/relationships/table" Target="../tables/table168.xml"/><Relationship Id="rId5" Type="http://schemas.openxmlformats.org/officeDocument/2006/relationships/table" Target="../tables/table141.xml"/><Relationship Id="rId15" Type="http://schemas.openxmlformats.org/officeDocument/2006/relationships/table" Target="../tables/table151.xml"/><Relationship Id="rId23" Type="http://schemas.openxmlformats.org/officeDocument/2006/relationships/table" Target="../tables/table159.xml"/><Relationship Id="rId28" Type="http://schemas.openxmlformats.org/officeDocument/2006/relationships/table" Target="../tables/table164.xml"/><Relationship Id="rId10" Type="http://schemas.openxmlformats.org/officeDocument/2006/relationships/table" Target="../tables/table146.xml"/><Relationship Id="rId19" Type="http://schemas.openxmlformats.org/officeDocument/2006/relationships/table" Target="../tables/table155.xml"/><Relationship Id="rId31" Type="http://schemas.openxmlformats.org/officeDocument/2006/relationships/table" Target="../tables/table167.xml"/><Relationship Id="rId4" Type="http://schemas.openxmlformats.org/officeDocument/2006/relationships/table" Target="../tables/table140.xml"/><Relationship Id="rId9" Type="http://schemas.openxmlformats.org/officeDocument/2006/relationships/table" Target="../tables/table145.xml"/><Relationship Id="rId14" Type="http://schemas.openxmlformats.org/officeDocument/2006/relationships/table" Target="../tables/table150.xml"/><Relationship Id="rId22" Type="http://schemas.openxmlformats.org/officeDocument/2006/relationships/table" Target="../tables/table158.xml"/><Relationship Id="rId27" Type="http://schemas.openxmlformats.org/officeDocument/2006/relationships/table" Target="../tables/table163.xml"/><Relationship Id="rId30" Type="http://schemas.openxmlformats.org/officeDocument/2006/relationships/table" Target="../tables/table166.xml"/><Relationship Id="rId35" Type="http://schemas.openxmlformats.org/officeDocument/2006/relationships/table" Target="../tables/table171.xml"/></Relationships>
</file>

<file path=xl/worksheets/_rels/sheet9.xml.rels><?xml version="1.0" encoding="UTF-8" standalone="yes"?>
<Relationships xmlns="http://schemas.openxmlformats.org/package/2006/relationships"><Relationship Id="rId3" Type="http://schemas.openxmlformats.org/officeDocument/2006/relationships/table" Target="../tables/table172.xml"/><Relationship Id="rId2" Type="http://schemas.openxmlformats.org/officeDocument/2006/relationships/image" Target="../media/image1.jpeg"/><Relationship Id="rId1" Type="http://schemas.openxmlformats.org/officeDocument/2006/relationships/printerSettings" Target="../printerSettings/printerSettings8.bin"/><Relationship Id="rId5" Type="http://schemas.openxmlformats.org/officeDocument/2006/relationships/table" Target="../tables/table174.xml"/><Relationship Id="rId4" Type="http://schemas.openxmlformats.org/officeDocument/2006/relationships/table" Target="../tables/table17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66DD77-265E-4E08-A401-5D2B55986A8A}">
  <sheetPr>
    <pageSetUpPr fitToPage="1"/>
  </sheetPr>
  <dimension ref="K22:L29"/>
  <sheetViews>
    <sheetView showGridLines="0" showRowColHeaders="0" tabSelected="1" topLeftCell="A51" zoomScaleNormal="100" workbookViewId="0">
      <selection activeCell="M38" sqref="M38"/>
    </sheetView>
  </sheetViews>
  <sheetFormatPr defaultColWidth="8.85546875" defaultRowHeight="15" x14ac:dyDescent="0.25"/>
  <cols>
    <col min="1" max="10" width="8.85546875" style="16"/>
    <col min="11" max="11" width="8.85546875" style="16" customWidth="1"/>
    <col min="12" max="16384" width="8.85546875" style="16"/>
  </cols>
  <sheetData>
    <row r="22" spans="11:12" ht="15.75" x14ac:dyDescent="0.25">
      <c r="K22" s="18" t="s">
        <v>8284</v>
      </c>
      <c r="L22" s="17"/>
    </row>
    <row r="23" spans="11:12" ht="15.75" x14ac:dyDescent="0.25">
      <c r="K23" s="18" t="s">
        <v>8285</v>
      </c>
      <c r="L23" s="17"/>
    </row>
    <row r="24" spans="11:12" ht="15.75" x14ac:dyDescent="0.25">
      <c r="K24" s="18" t="s">
        <v>8286</v>
      </c>
      <c r="L24" s="17"/>
    </row>
    <row r="25" spans="11:12" ht="15.75" x14ac:dyDescent="0.25">
      <c r="K25" s="18" t="s">
        <v>8287</v>
      </c>
      <c r="L25" s="17"/>
    </row>
    <row r="26" spans="11:12" ht="15.75" x14ac:dyDescent="0.25">
      <c r="K26" s="18" t="s">
        <v>8288</v>
      </c>
      <c r="L26" s="17"/>
    </row>
    <row r="27" spans="11:12" ht="15.75" x14ac:dyDescent="0.25">
      <c r="K27" s="18" t="s">
        <v>8289</v>
      </c>
      <c r="L27" s="17"/>
    </row>
    <row r="28" spans="11:12" ht="15.75" x14ac:dyDescent="0.25">
      <c r="K28" s="18" t="s">
        <v>289</v>
      </c>
      <c r="L28" s="17"/>
    </row>
    <row r="29" spans="11:12" ht="15.75" x14ac:dyDescent="0.25">
      <c r="K29" s="18" t="s">
        <v>8290</v>
      </c>
      <c r="L29" s="17"/>
    </row>
  </sheetData>
  <hyperlinks>
    <hyperlink ref="K22" location="Individual!A1" display="Individual Treasure" xr:uid="{420FABBA-72F5-4EBE-B859-4E2922DD1778}"/>
    <hyperlink ref="K23" location="'Hoard 0-4'!A1" display="Hoard 0-4" xr:uid="{C5C06EEA-AD9C-47E9-B5F1-90D28539747A}"/>
    <hyperlink ref="K24" location="'Hoard 5-10'!A1" display="Hoard 5-10" xr:uid="{DFE3A46B-25DC-429F-B315-B6A3FC0DD5E1}"/>
    <hyperlink ref="K25" location="'Hoard 11-16'!A1" display="Hoard 11-16" xr:uid="{E8600F1E-B4BE-480D-9CBE-EDD912E4E809}"/>
    <hyperlink ref="K26" location="'Hoard 17-20'!Print_Area" display="Hoard 17-20" xr:uid="{562A9C30-9B47-4B1D-BD6C-A37A55BFD751}"/>
    <hyperlink ref="K27" location="'Individual Gem-Art'!A1" display="Individual Gem/Art" xr:uid="{4C396A36-F01A-48D4-BFE1-DE1876B5E322}"/>
    <hyperlink ref="K28" location="'Robe of Useful Items'!A1" display="Robe of Useful Items" xr:uid="{3B78E2E6-B6AF-4811-AA34-EC6F23544458}"/>
    <hyperlink ref="K29" location="'Sentient Items'!Print_Area" display="Sentient Items" xr:uid="{F6535599-5FD0-4B7F-BF34-D3525EBE49E7}"/>
  </hyperlinks>
  <pageMargins left="0.7" right="0.7" top="0.75" bottom="0.75" header="0.3" footer="0.3"/>
  <pageSetup scale="59" fitToHeight="0" orientation="landscape" horizontalDpi="4294967293" verticalDpi="0" r:id="rId1"/>
  <drawing r:id="rId2"/>
  <picture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E1B08B-8B56-44CA-B66A-86918E0BD074}">
  <sheetPr>
    <pageSetUpPr autoPageBreaks="0" fitToPage="1"/>
  </sheetPr>
  <dimension ref="A2:K8"/>
  <sheetViews>
    <sheetView showGridLines="0" tabSelected="1" workbookViewId="0">
      <selection activeCell="M38" sqref="M38"/>
    </sheetView>
  </sheetViews>
  <sheetFormatPr defaultColWidth="8.85546875" defaultRowHeight="15.75" x14ac:dyDescent="0.25"/>
  <cols>
    <col min="1" max="1" width="25.28515625" style="17" customWidth="1"/>
    <col min="2" max="2" width="5.7109375" style="17" bestFit="1" customWidth="1"/>
    <col min="3" max="3" width="2.7109375" style="17" hidden="1" customWidth="1"/>
    <col min="4" max="4" width="0" style="17" hidden="1" customWidth="1"/>
    <col min="5" max="5" width="10.5703125" style="17" hidden="1" customWidth="1"/>
    <col min="6" max="6" width="0" style="17" hidden="1" customWidth="1"/>
    <col min="7" max="7" width="5.7109375" style="17" hidden="1" customWidth="1"/>
    <col min="8" max="8" width="3" style="17" customWidth="1"/>
    <col min="9" max="9" width="40.85546875" style="17" customWidth="1"/>
    <col min="10" max="10" width="6.28515625" style="17" customWidth="1"/>
    <col min="11" max="11" width="24.28515625" style="17" bestFit="1" customWidth="1"/>
    <col min="12" max="16384" width="8.85546875" style="17"/>
  </cols>
  <sheetData>
    <row r="2" spans="1:11" x14ac:dyDescent="0.25">
      <c r="A2" s="36" t="s">
        <v>1322</v>
      </c>
      <c r="B2" s="36" t="s">
        <v>1327</v>
      </c>
      <c r="C2" s="17" t="s">
        <v>614</v>
      </c>
      <c r="D2" s="17" t="s">
        <v>1326</v>
      </c>
      <c r="E2" s="17" t="s">
        <v>1328</v>
      </c>
      <c r="F2" s="17" t="s">
        <v>1329</v>
      </c>
      <c r="G2" s="17" t="s">
        <v>1330</v>
      </c>
      <c r="I2" s="107" t="s">
        <v>1340</v>
      </c>
    </row>
    <row r="3" spans="1:11" x14ac:dyDescent="0.25">
      <c r="A3" s="36" t="s">
        <v>1324</v>
      </c>
      <c r="B3" s="36">
        <f ca="1">SUM(D3:G3)-SMALL(D3:G3,1)</f>
        <v>11</v>
      </c>
      <c r="D3" s="17">
        <f t="shared" ref="D3:G5" ca="1" si="0">RANDBETWEEN(1,6)</f>
        <v>4</v>
      </c>
      <c r="E3" s="17">
        <f t="shared" ca="1" si="0"/>
        <v>4</v>
      </c>
      <c r="F3" s="17">
        <f t="shared" ca="1" si="0"/>
        <v>3</v>
      </c>
      <c r="G3" s="17">
        <f t="shared" ca="1" si="0"/>
        <v>2</v>
      </c>
      <c r="I3" s="107" t="str">
        <f ca="1">VLOOKUP(RANDBETWEEN(1,100),Table225[],2)</f>
        <v>Chaotic Neutral</v>
      </c>
    </row>
    <row r="4" spans="1:11" x14ac:dyDescent="0.25">
      <c r="A4" s="36" t="s">
        <v>1323</v>
      </c>
      <c r="B4" s="36">
        <f ca="1">SUM(D4:G4)-SMALL(D4:G4,1)</f>
        <v>7</v>
      </c>
      <c r="D4" s="17">
        <f t="shared" ca="1" si="0"/>
        <v>1</v>
      </c>
      <c r="E4" s="17">
        <f t="shared" ca="1" si="0"/>
        <v>4</v>
      </c>
      <c r="F4" s="17">
        <f t="shared" ca="1" si="0"/>
        <v>2</v>
      </c>
      <c r="G4" s="17">
        <f t="shared" ca="1" si="0"/>
        <v>1</v>
      </c>
    </row>
    <row r="5" spans="1:11" x14ac:dyDescent="0.25">
      <c r="A5" s="36" t="s">
        <v>1325</v>
      </c>
      <c r="B5" s="36">
        <f ca="1">SUM(D5:G5)-SMALL(D5:G5,1)</f>
        <v>14</v>
      </c>
      <c r="D5" s="17">
        <f t="shared" ca="1" si="0"/>
        <v>2</v>
      </c>
      <c r="E5" s="17">
        <f t="shared" ca="1" si="0"/>
        <v>5</v>
      </c>
      <c r="F5" s="17">
        <f t="shared" ca="1" si="0"/>
        <v>4</v>
      </c>
      <c r="G5" s="17">
        <f t="shared" ca="1" si="0"/>
        <v>5</v>
      </c>
    </row>
    <row r="7" spans="1:11" x14ac:dyDescent="0.25">
      <c r="A7" s="107" t="s">
        <v>1331</v>
      </c>
      <c r="I7" s="107" t="s">
        <v>1335</v>
      </c>
      <c r="K7" s="108" t="s">
        <v>1348</v>
      </c>
    </row>
    <row r="8" spans="1:11" ht="78.75" x14ac:dyDescent="0.25">
      <c r="A8" s="108" t="str">
        <f ca="1">VLOOKUP(RANDBETWEEN(1,10),Table221[#All],2)</f>
        <v>The item can speak, read, and understand one or more languages</v>
      </c>
      <c r="I8" s="107" t="str">
        <f ca="1">VLOOKUP(RANDBETWEEN(1,4),Table223[],2)</f>
        <v>Hearing and darkvision out to 120 feet</v>
      </c>
      <c r="K8" s="108" t="str">
        <f ca="1">VLOOKUP(RANDBETWEEN(1,10),Table227[],2)</f>
        <v>Destroyer: The item craves destruction and goads its user to fight arbitrarily</v>
      </c>
    </row>
  </sheetData>
  <sheetProtection sheet="1" objects="1" scenarios="1"/>
  <pageMargins left="0.7" right="0.7" top="0.75" bottom="0.75" header="0.3" footer="0.3"/>
  <pageSetup fitToHeight="0" orientation="landscape" horizontalDpi="4294967293" r:id="rId1"/>
  <picture r:id="rId2"/>
  <tableParts count="5">
    <tablePart r:id="rId3"/>
    <tablePart r:id="rId4"/>
    <tablePart r:id="rId5"/>
    <tablePart r:id="rId6"/>
    <tablePart r:id="rId7"/>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C063E8-B379-45D8-B864-DF5515D0B958}">
  <sheetPr>
    <pageSetUpPr autoPageBreaks="0"/>
  </sheetPr>
  <dimension ref="A1:AF201"/>
  <sheetViews>
    <sheetView showGridLines="0" zoomScale="70" zoomScaleNormal="70" workbookViewId="0">
      <selection activeCell="T14" sqref="T14"/>
    </sheetView>
  </sheetViews>
  <sheetFormatPr defaultRowHeight="15" x14ac:dyDescent="0.25"/>
  <cols>
    <col min="2" max="2" width="16.5703125" bestFit="1" customWidth="1"/>
    <col min="5" max="5" width="10.85546875" bestFit="1" customWidth="1"/>
    <col min="8" max="8" width="20.28515625" bestFit="1" customWidth="1"/>
    <col min="11" max="11" width="21.85546875" bestFit="1" customWidth="1"/>
    <col min="13" max="13" width="7" bestFit="1" customWidth="1"/>
    <col min="14" max="14" width="9.5703125" bestFit="1" customWidth="1"/>
    <col min="16" max="16" width="5.42578125" bestFit="1" customWidth="1"/>
    <col min="17" max="17" width="6.7109375" bestFit="1" customWidth="1"/>
    <col min="19" max="19" width="11.7109375" bestFit="1" customWidth="1"/>
    <col min="20" max="20" width="7" bestFit="1" customWidth="1"/>
    <col min="22" max="22" width="5.85546875" bestFit="1" customWidth="1"/>
    <col min="23" max="23" width="15.28515625" bestFit="1" customWidth="1"/>
    <col min="25" max="25" width="5.42578125" bestFit="1" customWidth="1"/>
    <col min="26" max="26" width="4" bestFit="1" customWidth="1"/>
    <col min="28" max="28" width="15.7109375" bestFit="1" customWidth="1"/>
    <col min="29" max="29" width="60.28515625" bestFit="1" customWidth="1"/>
    <col min="31" max="31" width="13.28515625" bestFit="1" customWidth="1"/>
    <col min="32" max="32" width="2" bestFit="1" customWidth="1"/>
  </cols>
  <sheetData>
    <row r="1" spans="1:32" x14ac:dyDescent="0.25">
      <c r="A1" s="2" t="s">
        <v>32</v>
      </c>
      <c r="B1" s="1"/>
      <c r="D1" s="2" t="s">
        <v>0</v>
      </c>
      <c r="E1" s="2"/>
      <c r="G1" s="5" t="s">
        <v>11</v>
      </c>
      <c r="J1" s="2" t="s">
        <v>189</v>
      </c>
      <c r="K1" s="1"/>
      <c r="M1" s="2" t="s">
        <v>27</v>
      </c>
      <c r="N1" s="1"/>
      <c r="P1" s="2" t="s">
        <v>20</v>
      </c>
      <c r="Q1" s="1"/>
      <c r="S1" s="2" t="s">
        <v>1476</v>
      </c>
      <c r="T1" s="1"/>
      <c r="V1" s="2" t="s">
        <v>19</v>
      </c>
      <c r="W1" s="1"/>
      <c r="Y1" s="2" t="s">
        <v>61</v>
      </c>
      <c r="Z1" s="1"/>
      <c r="AB1" s="2" t="s">
        <v>8279</v>
      </c>
      <c r="AC1" s="1"/>
      <c r="AE1" s="2" t="s">
        <v>8280</v>
      </c>
      <c r="AF1" s="1"/>
    </row>
    <row r="2" spans="1:32" x14ac:dyDescent="0.25">
      <c r="A2" s="1">
        <v>1</v>
      </c>
      <c r="B2" s="1" t="s">
        <v>1451</v>
      </c>
      <c r="D2" s="1">
        <v>1</v>
      </c>
      <c r="E2" s="1" t="s">
        <v>55</v>
      </c>
      <c r="G2">
        <v>1</v>
      </c>
      <c r="H2" t="s">
        <v>1446</v>
      </c>
      <c r="J2" s="1">
        <v>1</v>
      </c>
      <c r="K2" s="1" t="s">
        <v>1471</v>
      </c>
      <c r="M2" s="1">
        <v>1</v>
      </c>
      <c r="N2" s="1" t="s">
        <v>43</v>
      </c>
      <c r="P2" s="1">
        <v>1</v>
      </c>
      <c r="Q2" s="1" t="s">
        <v>36</v>
      </c>
      <c r="S2" s="1">
        <v>1</v>
      </c>
      <c r="T2" s="1" t="s">
        <v>1495</v>
      </c>
      <c r="V2" s="1">
        <v>1</v>
      </c>
      <c r="W2" s="1" t="s">
        <v>1477</v>
      </c>
      <c r="Y2" s="1">
        <v>1</v>
      </c>
      <c r="Z2" s="1">
        <v>0.2</v>
      </c>
      <c r="AB2" s="1">
        <v>1</v>
      </c>
      <c r="AC2" s="1" t="s">
        <v>8084</v>
      </c>
      <c r="AE2" s="1">
        <v>1</v>
      </c>
      <c r="AF2" s="1">
        <v>0</v>
      </c>
    </row>
    <row r="3" spans="1:32" x14ac:dyDescent="0.25">
      <c r="A3" s="1">
        <v>2</v>
      </c>
      <c r="B3" s="1" t="s">
        <v>1452</v>
      </c>
      <c r="D3" s="1">
        <v>2</v>
      </c>
      <c r="E3" s="1" t="s">
        <v>53</v>
      </c>
      <c r="G3">
        <v>2</v>
      </c>
      <c r="H3" t="s">
        <v>18</v>
      </c>
      <c r="J3" s="1">
        <v>2</v>
      </c>
      <c r="K3" s="1" t="s">
        <v>1470</v>
      </c>
      <c r="M3" s="1">
        <v>2</v>
      </c>
      <c r="N3" s="1" t="s">
        <v>29</v>
      </c>
      <c r="P3" s="1">
        <v>2</v>
      </c>
      <c r="Q3" s="1" t="s">
        <v>22</v>
      </c>
      <c r="S3" s="1">
        <v>2</v>
      </c>
      <c r="T3" s="1">
        <v>2</v>
      </c>
      <c r="V3" s="1">
        <v>2</v>
      </c>
      <c r="W3" s="1" t="s">
        <v>1478</v>
      </c>
      <c r="Y3" s="1">
        <v>2</v>
      </c>
      <c r="Z3" s="1">
        <v>0.5</v>
      </c>
      <c r="AB3" s="1">
        <v>2</v>
      </c>
      <c r="AC3" s="1" t="s">
        <v>8263</v>
      </c>
      <c r="AE3" s="1">
        <v>2</v>
      </c>
      <c r="AF3" s="1">
        <v>0</v>
      </c>
    </row>
    <row r="4" spans="1:32" x14ac:dyDescent="0.25">
      <c r="A4" s="1">
        <v>3</v>
      </c>
      <c r="B4" s="1" t="s">
        <v>1453</v>
      </c>
      <c r="D4" s="1">
        <v>3</v>
      </c>
      <c r="E4" s="1" t="s">
        <v>7</v>
      </c>
      <c r="G4">
        <v>3</v>
      </c>
      <c r="H4" t="s">
        <v>1433</v>
      </c>
      <c r="J4" s="1">
        <v>3</v>
      </c>
      <c r="K4" s="1" t="s">
        <v>1472</v>
      </c>
      <c r="M4" s="1">
        <v>3</v>
      </c>
      <c r="N4" s="1" t="s">
        <v>30</v>
      </c>
      <c r="P4" s="1">
        <v>3</v>
      </c>
      <c r="Q4" s="1" t="s">
        <v>37</v>
      </c>
      <c r="S4" s="1">
        <v>3</v>
      </c>
      <c r="T4" s="1">
        <v>3</v>
      </c>
      <c r="V4" s="1">
        <v>3</v>
      </c>
      <c r="W4" s="1" t="s">
        <v>1479</v>
      </c>
      <c r="Y4" s="1">
        <v>3</v>
      </c>
      <c r="Z4" s="1">
        <v>1</v>
      </c>
      <c r="AB4" s="1">
        <v>3</v>
      </c>
      <c r="AC4" s="1" t="s">
        <v>8119</v>
      </c>
      <c r="AE4" s="1">
        <v>3</v>
      </c>
      <c r="AF4" s="1">
        <v>0</v>
      </c>
    </row>
    <row r="5" spans="1:32" x14ac:dyDescent="0.25">
      <c r="A5" s="1">
        <v>4</v>
      </c>
      <c r="B5" s="1" t="s">
        <v>1454</v>
      </c>
      <c r="D5" s="1">
        <v>4</v>
      </c>
      <c r="E5" s="1" t="s">
        <v>8</v>
      </c>
      <c r="G5">
        <v>4</v>
      </c>
      <c r="H5" t="s">
        <v>47</v>
      </c>
      <c r="J5" s="1">
        <v>4</v>
      </c>
      <c r="K5" s="1" t="s">
        <v>1473</v>
      </c>
      <c r="M5" s="1">
        <v>4</v>
      </c>
      <c r="N5" s="3" t="s">
        <v>40</v>
      </c>
      <c r="P5" s="1">
        <v>4</v>
      </c>
      <c r="Q5" s="1" t="s">
        <v>38</v>
      </c>
      <c r="S5" s="1">
        <v>4</v>
      </c>
      <c r="T5" s="1">
        <v>4</v>
      </c>
      <c r="V5" s="1">
        <v>4</v>
      </c>
      <c r="W5" s="1" t="s">
        <v>1480</v>
      </c>
      <c r="Y5" s="1">
        <v>4</v>
      </c>
      <c r="Z5" s="1">
        <v>1.5</v>
      </c>
      <c r="AB5" s="1">
        <v>4</v>
      </c>
      <c r="AC5" s="1" t="s">
        <v>8199</v>
      </c>
      <c r="AE5" s="1">
        <v>4</v>
      </c>
      <c r="AF5" s="1">
        <v>1</v>
      </c>
    </row>
    <row r="6" spans="1:32" x14ac:dyDescent="0.25">
      <c r="A6" s="1">
        <v>5</v>
      </c>
      <c r="B6" s="1" t="s">
        <v>1459</v>
      </c>
      <c r="D6" s="1">
        <v>5</v>
      </c>
      <c r="E6" s="1" t="s">
        <v>60</v>
      </c>
      <c r="G6">
        <v>5</v>
      </c>
      <c r="H6" t="s">
        <v>12</v>
      </c>
      <c r="J6" s="1">
        <v>5</v>
      </c>
      <c r="K6" s="1" t="s">
        <v>1474</v>
      </c>
      <c r="M6" s="1">
        <v>5</v>
      </c>
      <c r="N6" s="1" t="s">
        <v>44</v>
      </c>
      <c r="P6" s="1">
        <v>5</v>
      </c>
      <c r="Q6" s="1" t="s">
        <v>39</v>
      </c>
      <c r="S6" s="1">
        <v>5</v>
      </c>
      <c r="T6" s="1">
        <v>5</v>
      </c>
      <c r="V6" s="1">
        <v>5</v>
      </c>
      <c r="W6" s="1" t="s">
        <v>1481</v>
      </c>
      <c r="Y6" s="1">
        <v>5</v>
      </c>
      <c r="Z6" s="1">
        <v>2</v>
      </c>
      <c r="AB6" s="1">
        <v>5</v>
      </c>
      <c r="AC6" s="1" t="s">
        <v>8110</v>
      </c>
      <c r="AE6" s="1">
        <v>5</v>
      </c>
      <c r="AF6" s="1">
        <v>1</v>
      </c>
    </row>
    <row r="7" spans="1:32" x14ac:dyDescent="0.25">
      <c r="A7" s="1">
        <v>6</v>
      </c>
      <c r="B7" s="1" t="s">
        <v>1457</v>
      </c>
      <c r="D7" s="1">
        <v>6</v>
      </c>
      <c r="E7" s="1" t="s">
        <v>6</v>
      </c>
      <c r="G7">
        <v>6</v>
      </c>
      <c r="H7" t="s">
        <v>13</v>
      </c>
      <c r="J7" s="1">
        <v>6</v>
      </c>
      <c r="K7" s="1" t="s">
        <v>8051</v>
      </c>
      <c r="M7" s="1">
        <v>6</v>
      </c>
      <c r="N7" s="1" t="s">
        <v>28</v>
      </c>
      <c r="P7" s="1">
        <v>6</v>
      </c>
      <c r="Q7" s="1" t="s">
        <v>21</v>
      </c>
      <c r="S7" s="1">
        <v>6</v>
      </c>
      <c r="T7" s="1">
        <v>6</v>
      </c>
      <c r="V7" s="1">
        <v>6</v>
      </c>
      <c r="W7" s="1" t="s">
        <v>1482</v>
      </c>
      <c r="Y7" s="1">
        <v>6</v>
      </c>
      <c r="Z7" s="1">
        <v>2.5</v>
      </c>
      <c r="AB7" s="1">
        <v>6</v>
      </c>
      <c r="AC7" s="1" t="s">
        <v>8268</v>
      </c>
      <c r="AE7" s="1">
        <v>6</v>
      </c>
      <c r="AF7" s="1">
        <v>1</v>
      </c>
    </row>
    <row r="8" spans="1:32" x14ac:dyDescent="0.25">
      <c r="A8" s="1">
        <v>7</v>
      </c>
      <c r="B8" s="1" t="s">
        <v>1458</v>
      </c>
      <c r="D8" s="1">
        <v>7</v>
      </c>
      <c r="E8" s="1" t="s">
        <v>4</v>
      </c>
      <c r="G8">
        <v>7</v>
      </c>
      <c r="H8" t="s">
        <v>15</v>
      </c>
      <c r="M8" s="1">
        <v>7</v>
      </c>
      <c r="N8" s="1" t="s">
        <v>42</v>
      </c>
      <c r="P8" s="1">
        <v>7</v>
      </c>
      <c r="Q8" s="1" t="s">
        <v>33</v>
      </c>
      <c r="S8" s="1">
        <v>7</v>
      </c>
      <c r="T8" s="1">
        <v>7</v>
      </c>
      <c r="V8" s="1">
        <v>7</v>
      </c>
      <c r="W8" s="1" t="s">
        <v>1483</v>
      </c>
      <c r="Y8" s="1">
        <v>7</v>
      </c>
      <c r="Z8" s="1">
        <v>3</v>
      </c>
      <c r="AB8" s="1">
        <v>7</v>
      </c>
      <c r="AC8" s="1" t="s">
        <v>8260</v>
      </c>
      <c r="AE8" s="1">
        <v>7</v>
      </c>
      <c r="AF8" s="1">
        <v>1</v>
      </c>
    </row>
    <row r="9" spans="1:32" x14ac:dyDescent="0.25">
      <c r="A9" s="1">
        <v>8</v>
      </c>
      <c r="B9" s="1" t="s">
        <v>1461</v>
      </c>
      <c r="D9" s="1">
        <v>8</v>
      </c>
      <c r="E9" s="1" t="s">
        <v>59</v>
      </c>
      <c r="G9">
        <v>8</v>
      </c>
      <c r="H9" t="s">
        <v>1413</v>
      </c>
      <c r="M9" s="1">
        <v>8</v>
      </c>
      <c r="N9" s="1" t="s">
        <v>41</v>
      </c>
      <c r="P9" s="1">
        <v>8</v>
      </c>
      <c r="Q9" s="1" t="s">
        <v>25</v>
      </c>
      <c r="S9" s="1">
        <v>8</v>
      </c>
      <c r="T9" s="1">
        <v>8</v>
      </c>
      <c r="V9" s="1">
        <v>8</v>
      </c>
      <c r="W9" s="1" t="s">
        <v>1484</v>
      </c>
      <c r="Y9" s="1">
        <v>8</v>
      </c>
      <c r="Z9" s="1">
        <v>4</v>
      </c>
      <c r="AB9" s="1">
        <v>8</v>
      </c>
      <c r="AC9" s="1" t="s">
        <v>8272</v>
      </c>
      <c r="AE9" s="1">
        <v>8</v>
      </c>
      <c r="AF9" s="1">
        <v>1</v>
      </c>
    </row>
    <row r="10" spans="1:32" x14ac:dyDescent="0.25">
      <c r="A10" s="1">
        <v>9</v>
      </c>
      <c r="B10" s="1" t="s">
        <v>1469</v>
      </c>
      <c r="D10" s="1">
        <v>9</v>
      </c>
      <c r="E10" s="1" t="s">
        <v>3</v>
      </c>
      <c r="G10">
        <v>9</v>
      </c>
      <c r="H10" t="s">
        <v>1434</v>
      </c>
      <c r="P10" s="1">
        <v>9</v>
      </c>
      <c r="Q10" s="1" t="s">
        <v>23</v>
      </c>
      <c r="S10" s="1">
        <v>9</v>
      </c>
      <c r="T10" s="1">
        <v>9</v>
      </c>
      <c r="V10" s="1">
        <v>9</v>
      </c>
      <c r="W10" s="1" t="s">
        <v>1485</v>
      </c>
      <c r="AB10" s="1">
        <v>9</v>
      </c>
      <c r="AC10" s="1" t="s">
        <v>8140</v>
      </c>
      <c r="AE10" s="1">
        <v>9</v>
      </c>
      <c r="AF10" s="1">
        <v>1</v>
      </c>
    </row>
    <row r="11" spans="1:32" x14ac:dyDescent="0.25">
      <c r="A11" s="1">
        <v>10</v>
      </c>
      <c r="B11" s="1" t="s">
        <v>1462</v>
      </c>
      <c r="D11" s="1">
        <v>10</v>
      </c>
      <c r="E11" s="1" t="s">
        <v>1</v>
      </c>
      <c r="G11">
        <v>10</v>
      </c>
      <c r="H11" t="s">
        <v>1435</v>
      </c>
      <c r="P11" s="1">
        <v>10</v>
      </c>
      <c r="Q11" s="1" t="s">
        <v>24</v>
      </c>
      <c r="S11" s="1">
        <v>10</v>
      </c>
      <c r="T11" s="1">
        <v>10</v>
      </c>
      <c r="V11" s="1">
        <v>10</v>
      </c>
      <c r="W11" s="3" t="s">
        <v>1486</v>
      </c>
      <c r="AB11" s="1">
        <v>10</v>
      </c>
      <c r="AC11" s="1" t="s">
        <v>8126</v>
      </c>
      <c r="AE11" s="1">
        <v>10</v>
      </c>
      <c r="AF11" s="1">
        <v>1</v>
      </c>
    </row>
    <row r="12" spans="1:32" x14ac:dyDescent="0.25">
      <c r="A12" s="1">
        <v>11</v>
      </c>
      <c r="B12" s="1" t="s">
        <v>1463</v>
      </c>
      <c r="D12" s="1">
        <v>11</v>
      </c>
      <c r="E12" s="1" t="s">
        <v>62</v>
      </c>
      <c r="G12">
        <v>11</v>
      </c>
      <c r="H12" t="s">
        <v>1414</v>
      </c>
      <c r="P12" s="1">
        <v>11</v>
      </c>
      <c r="Q12" s="1" t="s">
        <v>26</v>
      </c>
      <c r="V12" s="1">
        <v>11</v>
      </c>
      <c r="W12" s="4" t="s">
        <v>1486</v>
      </c>
      <c r="AB12" s="1">
        <v>11</v>
      </c>
      <c r="AC12" s="1" t="s">
        <v>8117</v>
      </c>
      <c r="AE12" s="1">
        <v>11</v>
      </c>
      <c r="AF12" s="1">
        <v>1</v>
      </c>
    </row>
    <row r="13" spans="1:32" x14ac:dyDescent="0.25">
      <c r="A13" s="1">
        <v>12</v>
      </c>
      <c r="B13" s="1" t="s">
        <v>1464</v>
      </c>
      <c r="D13" s="1">
        <v>12</v>
      </c>
      <c r="E13" s="1" t="s">
        <v>56</v>
      </c>
      <c r="G13">
        <v>12</v>
      </c>
      <c r="H13" t="s">
        <v>45</v>
      </c>
      <c r="P13" s="1">
        <v>12</v>
      </c>
      <c r="Q13" s="11" t="s">
        <v>1496</v>
      </c>
      <c r="V13" s="1">
        <v>12</v>
      </c>
      <c r="W13" s="3" t="s">
        <v>1486</v>
      </c>
      <c r="AB13" s="1">
        <v>12</v>
      </c>
      <c r="AC13" s="1" t="s">
        <v>8091</v>
      </c>
      <c r="AE13" s="1">
        <v>12</v>
      </c>
      <c r="AF13" s="1">
        <v>1</v>
      </c>
    </row>
    <row r="14" spans="1:32" x14ac:dyDescent="0.25">
      <c r="A14" s="1">
        <v>13</v>
      </c>
      <c r="B14" s="1" t="s">
        <v>1465</v>
      </c>
      <c r="D14" s="1">
        <v>13</v>
      </c>
      <c r="E14" s="1" t="s">
        <v>9</v>
      </c>
      <c r="G14">
        <v>13</v>
      </c>
      <c r="H14" t="s">
        <v>1415</v>
      </c>
      <c r="V14" s="1">
        <v>13</v>
      </c>
      <c r="W14" s="1" t="s">
        <v>1487</v>
      </c>
      <c r="AB14" s="1">
        <v>13</v>
      </c>
      <c r="AC14" s="1" t="s">
        <v>8167</v>
      </c>
      <c r="AE14" s="1">
        <v>13</v>
      </c>
      <c r="AF14" s="1">
        <v>1</v>
      </c>
    </row>
    <row r="15" spans="1:32" x14ac:dyDescent="0.25">
      <c r="A15" s="1">
        <v>14</v>
      </c>
      <c r="B15" s="1" t="s">
        <v>1466</v>
      </c>
      <c r="D15" s="1">
        <v>14</v>
      </c>
      <c r="E15" s="1" t="s">
        <v>57</v>
      </c>
      <c r="G15">
        <v>14</v>
      </c>
      <c r="H15" t="s">
        <v>1436</v>
      </c>
      <c r="V15" s="1">
        <v>14</v>
      </c>
      <c r="W15" s="1" t="s">
        <v>1488</v>
      </c>
      <c r="AB15" s="1">
        <v>14</v>
      </c>
      <c r="AC15" s="1" t="s">
        <v>8121</v>
      </c>
      <c r="AE15" s="1">
        <v>14</v>
      </c>
      <c r="AF15" s="1">
        <v>1</v>
      </c>
    </row>
    <row r="16" spans="1:32" x14ac:dyDescent="0.25">
      <c r="A16" s="1">
        <v>15</v>
      </c>
      <c r="B16" s="1" t="s">
        <v>1467</v>
      </c>
      <c r="D16" s="1">
        <v>15</v>
      </c>
      <c r="E16" s="1" t="s">
        <v>58</v>
      </c>
      <c r="G16">
        <v>15</v>
      </c>
      <c r="H16" t="s">
        <v>64</v>
      </c>
      <c r="V16" s="1">
        <v>15</v>
      </c>
      <c r="W16" s="1" t="s">
        <v>1489</v>
      </c>
      <c r="AB16" s="1">
        <v>15</v>
      </c>
      <c r="AC16" s="1" t="s">
        <v>8153</v>
      </c>
      <c r="AE16" s="1">
        <v>15</v>
      </c>
      <c r="AF16" s="1">
        <v>1</v>
      </c>
    </row>
    <row r="17" spans="1:32" x14ac:dyDescent="0.25">
      <c r="A17" s="1">
        <v>16</v>
      </c>
      <c r="B17" s="1" t="s">
        <v>1468</v>
      </c>
      <c r="D17" s="1">
        <v>16</v>
      </c>
      <c r="E17" s="1" t="s">
        <v>10</v>
      </c>
      <c r="G17">
        <v>16</v>
      </c>
      <c r="H17" t="s">
        <v>1445</v>
      </c>
      <c r="V17" s="1">
        <v>16</v>
      </c>
      <c r="W17" s="1" t="s">
        <v>1490</v>
      </c>
      <c r="AB17" s="1">
        <v>16</v>
      </c>
      <c r="AC17" s="1" t="s">
        <v>8179</v>
      </c>
      <c r="AE17" s="1">
        <v>16</v>
      </c>
      <c r="AF17" s="1">
        <v>2</v>
      </c>
    </row>
    <row r="18" spans="1:32" x14ac:dyDescent="0.25">
      <c r="A18" s="1">
        <v>17</v>
      </c>
      <c r="B18" s="1" t="s">
        <v>1450</v>
      </c>
      <c r="D18" s="1">
        <v>17</v>
      </c>
      <c r="E18" s="1" t="s">
        <v>5</v>
      </c>
      <c r="G18">
        <v>17</v>
      </c>
      <c r="H18" t="s">
        <v>1449</v>
      </c>
      <c r="V18" s="1">
        <v>17</v>
      </c>
      <c r="W18" s="1" t="s">
        <v>1491</v>
      </c>
      <c r="AB18" s="1">
        <v>17</v>
      </c>
      <c r="AC18" s="1" t="s">
        <v>8214</v>
      </c>
      <c r="AE18" s="1">
        <v>17</v>
      </c>
      <c r="AF18" s="1">
        <v>2</v>
      </c>
    </row>
    <row r="19" spans="1:32" x14ac:dyDescent="0.25">
      <c r="A19" s="1">
        <v>18</v>
      </c>
      <c r="B19" s="1" t="s">
        <v>1455</v>
      </c>
      <c r="D19" s="1">
        <v>18</v>
      </c>
      <c r="E19" s="1" t="s">
        <v>54</v>
      </c>
      <c r="G19">
        <v>18</v>
      </c>
      <c r="H19" t="s">
        <v>1448</v>
      </c>
      <c r="V19" s="1">
        <v>18</v>
      </c>
      <c r="W19" s="1" t="s">
        <v>1492</v>
      </c>
      <c r="AB19" s="1">
        <v>18</v>
      </c>
      <c r="AC19" s="1" t="s">
        <v>8213</v>
      </c>
      <c r="AE19" s="1">
        <v>18</v>
      </c>
      <c r="AF19" s="1">
        <v>2</v>
      </c>
    </row>
    <row r="20" spans="1:32" x14ac:dyDescent="0.25">
      <c r="A20" s="1">
        <v>19</v>
      </c>
      <c r="B20" s="1" t="s">
        <v>1456</v>
      </c>
      <c r="D20" s="1">
        <v>19</v>
      </c>
      <c r="E20" s="1" t="s">
        <v>2</v>
      </c>
      <c r="G20">
        <v>19</v>
      </c>
      <c r="H20" t="s">
        <v>1416</v>
      </c>
      <c r="V20" s="1">
        <v>19</v>
      </c>
      <c r="W20" s="1" t="s">
        <v>1493</v>
      </c>
      <c r="AB20" s="1">
        <v>19</v>
      </c>
      <c r="AC20" s="1" t="s">
        <v>8220</v>
      </c>
      <c r="AE20" s="1">
        <v>19</v>
      </c>
      <c r="AF20" s="1">
        <v>2</v>
      </c>
    </row>
    <row r="21" spans="1:32" x14ac:dyDescent="0.25">
      <c r="A21" s="1">
        <v>20</v>
      </c>
      <c r="B21" s="1" t="s">
        <v>1460</v>
      </c>
      <c r="D21" s="1">
        <v>20</v>
      </c>
      <c r="E21" s="1" t="s">
        <v>1385</v>
      </c>
      <c r="G21">
        <v>20</v>
      </c>
      <c r="H21" t="s">
        <v>1417</v>
      </c>
      <c r="V21" s="1">
        <v>20</v>
      </c>
      <c r="W21" s="1" t="s">
        <v>1494</v>
      </c>
      <c r="AB21" s="1">
        <v>20</v>
      </c>
      <c r="AC21" s="1" t="s">
        <v>8168</v>
      </c>
      <c r="AE21" s="1">
        <v>20</v>
      </c>
      <c r="AF21" s="1">
        <v>2</v>
      </c>
    </row>
    <row r="22" spans="1:32" x14ac:dyDescent="0.25">
      <c r="G22">
        <v>21</v>
      </c>
      <c r="H22" t="s">
        <v>1418</v>
      </c>
      <c r="AB22" s="1">
        <v>21</v>
      </c>
      <c r="AC22" s="1" t="s">
        <v>8111</v>
      </c>
      <c r="AE22" s="1">
        <v>21</v>
      </c>
      <c r="AF22" s="1">
        <v>2</v>
      </c>
    </row>
    <row r="23" spans="1:32" x14ac:dyDescent="0.25">
      <c r="G23">
        <v>22</v>
      </c>
      <c r="H23" t="s">
        <v>1419</v>
      </c>
      <c r="AB23" s="1">
        <v>22</v>
      </c>
      <c r="AC23" s="1" t="s">
        <v>8097</v>
      </c>
      <c r="AE23" s="1">
        <v>22</v>
      </c>
      <c r="AF23" s="1">
        <v>3</v>
      </c>
    </row>
    <row r="24" spans="1:32" x14ac:dyDescent="0.25">
      <c r="G24">
        <v>23</v>
      </c>
      <c r="H24" t="s">
        <v>1437</v>
      </c>
      <c r="AB24" s="1">
        <v>23</v>
      </c>
      <c r="AC24" s="1" t="s">
        <v>8208</v>
      </c>
      <c r="AE24" s="1">
        <v>23</v>
      </c>
      <c r="AF24" s="1">
        <v>3</v>
      </c>
    </row>
    <row r="25" spans="1:32" x14ac:dyDescent="0.25">
      <c r="G25">
        <v>24</v>
      </c>
      <c r="H25" t="s">
        <v>1420</v>
      </c>
      <c r="AB25" s="1">
        <v>24</v>
      </c>
      <c r="AC25" s="1" t="s">
        <v>8207</v>
      </c>
      <c r="AE25" s="1">
        <v>24</v>
      </c>
      <c r="AF25" s="1">
        <v>3</v>
      </c>
    </row>
    <row r="26" spans="1:32" x14ac:dyDescent="0.25">
      <c r="G26">
        <v>25</v>
      </c>
      <c r="H26" t="s">
        <v>1421</v>
      </c>
      <c r="AB26" s="1">
        <v>25</v>
      </c>
      <c r="AC26" s="1" t="s">
        <v>8114</v>
      </c>
    </row>
    <row r="27" spans="1:32" x14ac:dyDescent="0.25">
      <c r="G27">
        <v>26</v>
      </c>
      <c r="H27" t="s">
        <v>1422</v>
      </c>
      <c r="AB27" s="1">
        <v>26</v>
      </c>
      <c r="AC27" s="1" t="s">
        <v>8175</v>
      </c>
    </row>
    <row r="28" spans="1:32" x14ac:dyDescent="0.25">
      <c r="G28">
        <v>27</v>
      </c>
      <c r="H28" t="s">
        <v>1438</v>
      </c>
      <c r="AB28" s="1">
        <v>27</v>
      </c>
      <c r="AC28" s="1" t="s">
        <v>8130</v>
      </c>
    </row>
    <row r="29" spans="1:32" x14ac:dyDescent="0.25">
      <c r="G29">
        <v>28</v>
      </c>
      <c r="H29" t="s">
        <v>48</v>
      </c>
      <c r="AB29" s="1">
        <v>28</v>
      </c>
      <c r="AC29" s="1" t="s">
        <v>8137</v>
      </c>
    </row>
    <row r="30" spans="1:32" x14ac:dyDescent="0.25">
      <c r="G30">
        <v>29</v>
      </c>
      <c r="H30" t="s">
        <v>49</v>
      </c>
      <c r="AB30" s="1">
        <v>29</v>
      </c>
      <c r="AC30" s="1" t="s">
        <v>8138</v>
      </c>
    </row>
    <row r="31" spans="1:32" x14ac:dyDescent="0.25">
      <c r="G31">
        <v>30</v>
      </c>
      <c r="H31" t="s">
        <v>17</v>
      </c>
      <c r="AB31" s="1">
        <v>30</v>
      </c>
      <c r="AC31" s="1" t="s">
        <v>8230</v>
      </c>
    </row>
    <row r="32" spans="1:32" x14ac:dyDescent="0.25">
      <c r="G32">
        <v>31</v>
      </c>
      <c r="H32" t="s">
        <v>50</v>
      </c>
      <c r="AB32" s="1">
        <v>31</v>
      </c>
      <c r="AC32" s="1" t="s">
        <v>8225</v>
      </c>
    </row>
    <row r="33" spans="7:29" x14ac:dyDescent="0.25">
      <c r="G33">
        <v>32</v>
      </c>
      <c r="H33" t="s">
        <v>1444</v>
      </c>
      <c r="AB33" s="1">
        <v>32</v>
      </c>
      <c r="AC33" s="1" t="s">
        <v>8231</v>
      </c>
    </row>
    <row r="34" spans="7:29" x14ac:dyDescent="0.25">
      <c r="G34">
        <v>33</v>
      </c>
      <c r="H34" t="s">
        <v>1447</v>
      </c>
      <c r="AB34" s="1">
        <v>33</v>
      </c>
      <c r="AC34" s="1" t="s">
        <v>8257</v>
      </c>
    </row>
    <row r="35" spans="7:29" x14ac:dyDescent="0.25">
      <c r="G35">
        <v>34</v>
      </c>
      <c r="H35" t="s">
        <v>1423</v>
      </c>
      <c r="AB35" s="1">
        <v>34</v>
      </c>
      <c r="AC35" s="1" t="s">
        <v>8238</v>
      </c>
    </row>
    <row r="36" spans="7:29" x14ac:dyDescent="0.25">
      <c r="G36">
        <v>35</v>
      </c>
      <c r="H36" t="s">
        <v>31</v>
      </c>
      <c r="AB36" s="1">
        <v>35</v>
      </c>
      <c r="AC36" s="1" t="s">
        <v>8191</v>
      </c>
    </row>
    <row r="37" spans="7:29" x14ac:dyDescent="0.25">
      <c r="G37">
        <v>36</v>
      </c>
      <c r="H37" t="s">
        <v>1439</v>
      </c>
      <c r="AB37" s="1">
        <v>36</v>
      </c>
      <c r="AC37" s="1" t="s">
        <v>8120</v>
      </c>
    </row>
    <row r="38" spans="7:29" x14ac:dyDescent="0.25">
      <c r="G38">
        <v>37</v>
      </c>
      <c r="H38" t="s">
        <v>1424</v>
      </c>
      <c r="AB38" s="1">
        <v>37</v>
      </c>
      <c r="AC38" s="1" t="s">
        <v>8151</v>
      </c>
    </row>
    <row r="39" spans="7:29" x14ac:dyDescent="0.25">
      <c r="G39">
        <v>38</v>
      </c>
      <c r="H39" t="s">
        <v>1425</v>
      </c>
      <c r="AB39" s="1">
        <v>38</v>
      </c>
      <c r="AC39" s="1" t="s">
        <v>8142</v>
      </c>
    </row>
    <row r="40" spans="7:29" x14ac:dyDescent="0.25">
      <c r="G40">
        <v>39</v>
      </c>
      <c r="H40" t="s">
        <v>1426</v>
      </c>
      <c r="AB40" s="1">
        <v>39</v>
      </c>
      <c r="AC40" s="1" t="s">
        <v>8205</v>
      </c>
    </row>
    <row r="41" spans="7:29" x14ac:dyDescent="0.25">
      <c r="G41">
        <v>40</v>
      </c>
      <c r="H41" t="s">
        <v>1440</v>
      </c>
      <c r="AB41" s="1">
        <v>40</v>
      </c>
      <c r="AC41" s="1" t="s">
        <v>8270</v>
      </c>
    </row>
    <row r="42" spans="7:29" x14ac:dyDescent="0.25">
      <c r="G42">
        <v>41</v>
      </c>
      <c r="H42" t="s">
        <v>52</v>
      </c>
      <c r="AB42" s="1">
        <v>41</v>
      </c>
      <c r="AC42" s="1" t="s">
        <v>8221</v>
      </c>
    </row>
    <row r="43" spans="7:29" x14ac:dyDescent="0.25">
      <c r="G43">
        <v>42</v>
      </c>
      <c r="H43" t="s">
        <v>14</v>
      </c>
      <c r="AB43" s="1">
        <v>42</v>
      </c>
      <c r="AC43" s="1" t="s">
        <v>8222</v>
      </c>
    </row>
    <row r="44" spans="7:29" x14ac:dyDescent="0.25">
      <c r="G44">
        <v>43</v>
      </c>
      <c r="H44" t="s">
        <v>1475</v>
      </c>
      <c r="AB44" s="1">
        <v>43</v>
      </c>
      <c r="AC44" s="1" t="s">
        <v>1570</v>
      </c>
    </row>
    <row r="45" spans="7:29" x14ac:dyDescent="0.25">
      <c r="G45">
        <v>44</v>
      </c>
      <c r="H45" t="s">
        <v>1475</v>
      </c>
      <c r="AB45" s="1">
        <v>44</v>
      </c>
      <c r="AC45" s="1" t="s">
        <v>8165</v>
      </c>
    </row>
    <row r="46" spans="7:29" x14ac:dyDescent="0.25">
      <c r="G46">
        <v>45</v>
      </c>
      <c r="H46" t="s">
        <v>1475</v>
      </c>
      <c r="AB46" s="1">
        <v>45</v>
      </c>
      <c r="AC46" s="1" t="s">
        <v>8124</v>
      </c>
    </row>
    <row r="47" spans="7:29" x14ac:dyDescent="0.25">
      <c r="G47">
        <v>46</v>
      </c>
      <c r="H47" t="s">
        <v>1475</v>
      </c>
      <c r="AB47" s="1">
        <v>46</v>
      </c>
      <c r="AC47" s="1" t="s">
        <v>8246</v>
      </c>
    </row>
    <row r="48" spans="7:29" x14ac:dyDescent="0.25">
      <c r="G48">
        <v>47</v>
      </c>
      <c r="H48" t="s">
        <v>1475</v>
      </c>
      <c r="AB48" s="1">
        <v>47</v>
      </c>
      <c r="AC48" s="1" t="s">
        <v>8166</v>
      </c>
    </row>
    <row r="49" spans="7:29" x14ac:dyDescent="0.25">
      <c r="G49">
        <v>48</v>
      </c>
      <c r="H49" t="s">
        <v>1475</v>
      </c>
      <c r="AB49" s="1">
        <v>48</v>
      </c>
      <c r="AC49" s="1" t="s">
        <v>8223</v>
      </c>
    </row>
    <row r="50" spans="7:29" x14ac:dyDescent="0.25">
      <c r="G50">
        <v>49</v>
      </c>
      <c r="H50" t="s">
        <v>1475</v>
      </c>
      <c r="AB50" s="1">
        <v>49</v>
      </c>
      <c r="AC50" s="1" t="s">
        <v>8143</v>
      </c>
    </row>
    <row r="51" spans="7:29" x14ac:dyDescent="0.25">
      <c r="G51">
        <v>50</v>
      </c>
      <c r="H51" t="s">
        <v>1475</v>
      </c>
      <c r="AB51" s="1">
        <v>50</v>
      </c>
      <c r="AC51" s="1" t="s">
        <v>8123</v>
      </c>
    </row>
    <row r="52" spans="7:29" x14ac:dyDescent="0.25">
      <c r="G52">
        <v>51</v>
      </c>
      <c r="H52" t="s">
        <v>1475</v>
      </c>
      <c r="AB52" s="1">
        <v>51</v>
      </c>
      <c r="AC52" s="1" t="s">
        <v>8118</v>
      </c>
    </row>
    <row r="53" spans="7:29" x14ac:dyDescent="0.25">
      <c r="G53">
        <v>52</v>
      </c>
      <c r="H53" t="s">
        <v>1475</v>
      </c>
      <c r="AB53" s="1">
        <v>52</v>
      </c>
      <c r="AC53" s="1" t="s">
        <v>8132</v>
      </c>
    </row>
    <row r="54" spans="7:29" x14ac:dyDescent="0.25">
      <c r="G54">
        <v>53</v>
      </c>
      <c r="H54" t="s">
        <v>1475</v>
      </c>
      <c r="AB54" s="1">
        <v>53</v>
      </c>
      <c r="AC54" s="1" t="s">
        <v>8202</v>
      </c>
    </row>
    <row r="55" spans="7:29" x14ac:dyDescent="0.25">
      <c r="G55">
        <v>54</v>
      </c>
      <c r="H55" t="s">
        <v>1475</v>
      </c>
      <c r="AB55" s="1">
        <v>54</v>
      </c>
      <c r="AC55" s="1" t="s">
        <v>8258</v>
      </c>
    </row>
    <row r="56" spans="7:29" x14ac:dyDescent="0.25">
      <c r="G56">
        <v>55</v>
      </c>
      <c r="H56" t="s">
        <v>1475</v>
      </c>
      <c r="AB56" s="1">
        <v>55</v>
      </c>
      <c r="AC56" s="1" t="s">
        <v>8228</v>
      </c>
    </row>
    <row r="57" spans="7:29" x14ac:dyDescent="0.25">
      <c r="G57">
        <v>56</v>
      </c>
      <c r="H57" t="s">
        <v>1475</v>
      </c>
      <c r="AB57" s="1">
        <v>56</v>
      </c>
      <c r="AC57" s="1" t="s">
        <v>8244</v>
      </c>
    </row>
    <row r="58" spans="7:29" x14ac:dyDescent="0.25">
      <c r="G58">
        <v>57</v>
      </c>
      <c r="H58" t="s">
        <v>1475</v>
      </c>
      <c r="AB58" s="1">
        <v>57</v>
      </c>
      <c r="AC58" s="1" t="s">
        <v>8178</v>
      </c>
    </row>
    <row r="59" spans="7:29" x14ac:dyDescent="0.25">
      <c r="G59">
        <v>58</v>
      </c>
      <c r="H59" t="s">
        <v>1475</v>
      </c>
      <c r="AB59" s="1">
        <v>58</v>
      </c>
      <c r="AC59" s="1" t="s">
        <v>8275</v>
      </c>
    </row>
    <row r="60" spans="7:29" x14ac:dyDescent="0.25">
      <c r="G60">
        <v>59</v>
      </c>
      <c r="H60" t="s">
        <v>1475</v>
      </c>
      <c r="AB60" s="1">
        <v>59</v>
      </c>
      <c r="AC60" s="1" t="s">
        <v>8278</v>
      </c>
    </row>
    <row r="61" spans="7:29" x14ac:dyDescent="0.25">
      <c r="G61">
        <v>60</v>
      </c>
      <c r="H61" t="s">
        <v>1475</v>
      </c>
      <c r="AB61" s="1">
        <v>60</v>
      </c>
      <c r="AC61" s="1" t="s">
        <v>8182</v>
      </c>
    </row>
    <row r="62" spans="7:29" x14ac:dyDescent="0.25">
      <c r="G62">
        <v>61</v>
      </c>
      <c r="H62" t="s">
        <v>1475</v>
      </c>
      <c r="AB62" s="1">
        <v>61</v>
      </c>
      <c r="AC62" s="1" t="s">
        <v>8113</v>
      </c>
    </row>
    <row r="63" spans="7:29" x14ac:dyDescent="0.25">
      <c r="G63">
        <v>62</v>
      </c>
      <c r="H63" t="s">
        <v>1475</v>
      </c>
      <c r="AB63" s="1">
        <v>62</v>
      </c>
      <c r="AC63" s="1" t="s">
        <v>8147</v>
      </c>
    </row>
    <row r="64" spans="7:29" x14ac:dyDescent="0.25">
      <c r="G64">
        <v>63</v>
      </c>
      <c r="H64" t="s">
        <v>1475</v>
      </c>
      <c r="AB64" s="1">
        <v>63</v>
      </c>
      <c r="AC64" s="1" t="s">
        <v>8152</v>
      </c>
    </row>
    <row r="65" spans="7:29" x14ac:dyDescent="0.25">
      <c r="G65">
        <v>64</v>
      </c>
      <c r="H65" t="s">
        <v>1475</v>
      </c>
      <c r="AB65" s="1">
        <v>64</v>
      </c>
      <c r="AC65" s="1" t="s">
        <v>8163</v>
      </c>
    </row>
    <row r="66" spans="7:29" x14ac:dyDescent="0.25">
      <c r="G66">
        <v>65</v>
      </c>
      <c r="H66" t="s">
        <v>1475</v>
      </c>
      <c r="AB66" s="1">
        <v>65</v>
      </c>
      <c r="AC66" s="1" t="s">
        <v>8171</v>
      </c>
    </row>
    <row r="67" spans="7:29" x14ac:dyDescent="0.25">
      <c r="G67">
        <v>66</v>
      </c>
      <c r="H67" t="s">
        <v>1475</v>
      </c>
      <c r="AB67" s="1">
        <v>66</v>
      </c>
      <c r="AC67" s="1" t="s">
        <v>8173</v>
      </c>
    </row>
    <row r="68" spans="7:29" x14ac:dyDescent="0.25">
      <c r="G68">
        <v>67</v>
      </c>
      <c r="H68" t="s">
        <v>1475</v>
      </c>
      <c r="AB68" s="1">
        <v>67</v>
      </c>
      <c r="AC68" s="1" t="s">
        <v>8136</v>
      </c>
    </row>
    <row r="69" spans="7:29" x14ac:dyDescent="0.25">
      <c r="G69">
        <v>68</v>
      </c>
      <c r="H69" t="s">
        <v>1475</v>
      </c>
      <c r="AB69" s="1">
        <v>68</v>
      </c>
      <c r="AC69" s="1" t="s">
        <v>8187</v>
      </c>
    </row>
    <row r="70" spans="7:29" x14ac:dyDescent="0.25">
      <c r="G70">
        <v>69</v>
      </c>
      <c r="H70" t="s">
        <v>1475</v>
      </c>
      <c r="AB70" s="1">
        <v>69</v>
      </c>
      <c r="AC70" s="1" t="s">
        <v>8131</v>
      </c>
    </row>
    <row r="71" spans="7:29" x14ac:dyDescent="0.25">
      <c r="G71">
        <v>70</v>
      </c>
      <c r="H71" t="s">
        <v>1475</v>
      </c>
      <c r="AB71" s="1">
        <v>70</v>
      </c>
      <c r="AC71" s="1" t="s">
        <v>8261</v>
      </c>
    </row>
    <row r="72" spans="7:29" x14ac:dyDescent="0.25">
      <c r="G72">
        <v>71</v>
      </c>
      <c r="H72" t="s">
        <v>1475</v>
      </c>
      <c r="AB72" s="1">
        <v>71</v>
      </c>
      <c r="AC72" s="1" t="s">
        <v>8134</v>
      </c>
    </row>
    <row r="73" spans="7:29" x14ac:dyDescent="0.25">
      <c r="G73">
        <v>72</v>
      </c>
      <c r="H73" t="s">
        <v>1475</v>
      </c>
      <c r="AB73" s="1">
        <v>72</v>
      </c>
      <c r="AC73" s="1" t="s">
        <v>8154</v>
      </c>
    </row>
    <row r="74" spans="7:29" x14ac:dyDescent="0.25">
      <c r="G74">
        <v>73</v>
      </c>
      <c r="H74" t="s">
        <v>1475</v>
      </c>
      <c r="AB74" s="1">
        <v>73</v>
      </c>
      <c r="AC74" s="1" t="s">
        <v>8224</v>
      </c>
    </row>
    <row r="75" spans="7:29" x14ac:dyDescent="0.25">
      <c r="G75">
        <v>74</v>
      </c>
      <c r="H75" t="s">
        <v>1475</v>
      </c>
      <c r="AB75" s="1">
        <v>74</v>
      </c>
      <c r="AC75" s="1" t="s">
        <v>8087</v>
      </c>
    </row>
    <row r="76" spans="7:29" x14ac:dyDescent="0.25">
      <c r="G76">
        <v>75</v>
      </c>
      <c r="H76" t="s">
        <v>1475</v>
      </c>
      <c r="AB76" s="1">
        <v>75</v>
      </c>
      <c r="AC76" s="1" t="s">
        <v>8127</v>
      </c>
    </row>
    <row r="77" spans="7:29" x14ac:dyDescent="0.25">
      <c r="G77">
        <v>76</v>
      </c>
      <c r="H77" t="s">
        <v>1475</v>
      </c>
      <c r="AB77" s="1">
        <v>76</v>
      </c>
      <c r="AC77" s="1" t="s">
        <v>8133</v>
      </c>
    </row>
    <row r="78" spans="7:29" x14ac:dyDescent="0.25">
      <c r="G78">
        <v>77</v>
      </c>
      <c r="H78" t="s">
        <v>1475</v>
      </c>
      <c r="AB78" s="1">
        <v>77</v>
      </c>
      <c r="AC78" s="1" t="s">
        <v>8104</v>
      </c>
    </row>
    <row r="79" spans="7:29" x14ac:dyDescent="0.25">
      <c r="G79">
        <v>78</v>
      </c>
      <c r="H79" t="s">
        <v>1475</v>
      </c>
      <c r="AB79" s="1">
        <v>78</v>
      </c>
      <c r="AC79" s="1" t="s">
        <v>8274</v>
      </c>
    </row>
    <row r="80" spans="7:29" x14ac:dyDescent="0.25">
      <c r="G80">
        <v>79</v>
      </c>
      <c r="H80" t="s">
        <v>1475</v>
      </c>
      <c r="AB80" s="1">
        <v>79</v>
      </c>
      <c r="AC80" s="1" t="s">
        <v>8206</v>
      </c>
    </row>
    <row r="81" spans="7:29" x14ac:dyDescent="0.25">
      <c r="G81">
        <v>80</v>
      </c>
      <c r="H81" t="s">
        <v>1475</v>
      </c>
      <c r="AB81" s="1">
        <v>80</v>
      </c>
      <c r="AC81" s="1" t="s">
        <v>8181</v>
      </c>
    </row>
    <row r="82" spans="7:29" x14ac:dyDescent="0.25">
      <c r="G82">
        <v>81</v>
      </c>
      <c r="H82" t="s">
        <v>1475</v>
      </c>
      <c r="AB82" s="1">
        <v>81</v>
      </c>
      <c r="AC82" s="1" t="s">
        <v>8183</v>
      </c>
    </row>
    <row r="83" spans="7:29" x14ac:dyDescent="0.25">
      <c r="G83">
        <v>82</v>
      </c>
      <c r="H83" t="s">
        <v>1475</v>
      </c>
      <c r="AB83" s="1">
        <v>82</v>
      </c>
      <c r="AC83" s="1" t="s">
        <v>8229</v>
      </c>
    </row>
    <row r="84" spans="7:29" x14ac:dyDescent="0.25">
      <c r="G84">
        <v>83</v>
      </c>
      <c r="H84" t="s">
        <v>1475</v>
      </c>
      <c r="AB84" s="1">
        <v>83</v>
      </c>
      <c r="AC84" s="1" t="s">
        <v>8125</v>
      </c>
    </row>
    <row r="85" spans="7:29" x14ac:dyDescent="0.25">
      <c r="G85">
        <v>84</v>
      </c>
      <c r="H85" t="s">
        <v>1475</v>
      </c>
      <c r="AB85" s="1">
        <v>84</v>
      </c>
      <c r="AC85" s="1" t="s">
        <v>8169</v>
      </c>
    </row>
    <row r="86" spans="7:29" x14ac:dyDescent="0.25">
      <c r="G86">
        <v>85</v>
      </c>
      <c r="H86" t="s">
        <v>1475</v>
      </c>
      <c r="AB86" s="1">
        <v>85</v>
      </c>
      <c r="AC86" s="1" t="s">
        <v>8217</v>
      </c>
    </row>
    <row r="87" spans="7:29" x14ac:dyDescent="0.25">
      <c r="G87">
        <v>86</v>
      </c>
      <c r="H87" t="s">
        <v>1475</v>
      </c>
      <c r="AB87" s="1">
        <v>86</v>
      </c>
      <c r="AC87" s="1" t="s">
        <v>8170</v>
      </c>
    </row>
    <row r="88" spans="7:29" x14ac:dyDescent="0.25">
      <c r="G88">
        <v>87</v>
      </c>
      <c r="H88" t="s">
        <v>1475</v>
      </c>
      <c r="AB88" s="1">
        <v>87</v>
      </c>
      <c r="AC88" s="1" t="s">
        <v>8276</v>
      </c>
    </row>
    <row r="89" spans="7:29" x14ac:dyDescent="0.25">
      <c r="G89">
        <v>88</v>
      </c>
      <c r="H89" t="s">
        <v>1475</v>
      </c>
      <c r="AB89" s="1">
        <v>88</v>
      </c>
      <c r="AC89" s="1" t="s">
        <v>8150</v>
      </c>
    </row>
    <row r="90" spans="7:29" x14ac:dyDescent="0.25">
      <c r="G90">
        <v>89</v>
      </c>
      <c r="H90" t="s">
        <v>1427</v>
      </c>
      <c r="AB90" s="1">
        <v>89</v>
      </c>
      <c r="AC90" s="1" t="s">
        <v>8105</v>
      </c>
    </row>
    <row r="91" spans="7:29" x14ac:dyDescent="0.25">
      <c r="G91">
        <v>90</v>
      </c>
      <c r="H91" t="s">
        <v>1441</v>
      </c>
      <c r="AB91" s="1">
        <v>90</v>
      </c>
      <c r="AC91" s="1" t="s">
        <v>8177</v>
      </c>
    </row>
    <row r="92" spans="7:29" x14ac:dyDescent="0.25">
      <c r="G92">
        <v>91</v>
      </c>
      <c r="H92" t="s">
        <v>1428</v>
      </c>
      <c r="AB92" s="1">
        <v>91</v>
      </c>
      <c r="AC92" s="1" t="s">
        <v>8109</v>
      </c>
    </row>
    <row r="93" spans="7:29" x14ac:dyDescent="0.25">
      <c r="G93">
        <v>92</v>
      </c>
      <c r="H93" t="s">
        <v>46</v>
      </c>
      <c r="AB93" s="1">
        <v>92</v>
      </c>
      <c r="AC93" s="1" t="s">
        <v>8198</v>
      </c>
    </row>
    <row r="94" spans="7:29" x14ac:dyDescent="0.25">
      <c r="G94">
        <v>93</v>
      </c>
      <c r="H94" t="s">
        <v>1429</v>
      </c>
      <c r="AB94" s="1">
        <v>93</v>
      </c>
      <c r="AC94" s="1" t="s">
        <v>8089</v>
      </c>
    </row>
    <row r="95" spans="7:29" x14ac:dyDescent="0.25">
      <c r="G95">
        <v>94</v>
      </c>
      <c r="H95" t="s">
        <v>1497</v>
      </c>
      <c r="AB95" s="1">
        <v>94</v>
      </c>
      <c r="AC95" s="1" t="s">
        <v>8129</v>
      </c>
    </row>
    <row r="96" spans="7:29" x14ac:dyDescent="0.25">
      <c r="G96">
        <v>95</v>
      </c>
      <c r="H96" t="s">
        <v>1443</v>
      </c>
      <c r="AB96" s="1">
        <v>95</v>
      </c>
      <c r="AC96" s="1" t="s">
        <v>8192</v>
      </c>
    </row>
    <row r="97" spans="7:29" x14ac:dyDescent="0.25">
      <c r="G97">
        <v>96</v>
      </c>
      <c r="H97" t="s">
        <v>1430</v>
      </c>
      <c r="AB97" s="1">
        <v>96</v>
      </c>
      <c r="AC97" s="1" t="s">
        <v>8235</v>
      </c>
    </row>
    <row r="98" spans="7:29" x14ac:dyDescent="0.25">
      <c r="G98">
        <v>97</v>
      </c>
      <c r="H98" t="s">
        <v>51</v>
      </c>
      <c r="AB98" s="1">
        <v>97</v>
      </c>
      <c r="AC98" s="1" t="s">
        <v>8141</v>
      </c>
    </row>
    <row r="99" spans="7:29" x14ac:dyDescent="0.25">
      <c r="G99">
        <v>98</v>
      </c>
      <c r="H99" t="s">
        <v>1431</v>
      </c>
      <c r="AB99" s="1">
        <v>98</v>
      </c>
      <c r="AC99" s="1" t="s">
        <v>8227</v>
      </c>
    </row>
    <row r="100" spans="7:29" x14ac:dyDescent="0.25">
      <c r="G100">
        <v>99</v>
      </c>
      <c r="H100" t="s">
        <v>1442</v>
      </c>
      <c r="AB100" s="1">
        <v>99</v>
      </c>
      <c r="AC100" s="1" t="s">
        <v>8204</v>
      </c>
    </row>
    <row r="101" spans="7:29" x14ac:dyDescent="0.25">
      <c r="G101">
        <v>100</v>
      </c>
      <c r="H101" t="s">
        <v>1432</v>
      </c>
      <c r="AB101" s="1">
        <v>100</v>
      </c>
      <c r="AC101" s="1" t="s">
        <v>8203</v>
      </c>
    </row>
    <row r="102" spans="7:29" x14ac:dyDescent="0.25">
      <c r="AB102" s="1">
        <v>101</v>
      </c>
      <c r="AC102" s="1" t="s">
        <v>8139</v>
      </c>
    </row>
    <row r="103" spans="7:29" x14ac:dyDescent="0.25">
      <c r="AB103" s="1">
        <v>102</v>
      </c>
      <c r="AC103" s="1" t="s">
        <v>8215</v>
      </c>
    </row>
    <row r="104" spans="7:29" x14ac:dyDescent="0.25">
      <c r="AB104" s="1">
        <v>103</v>
      </c>
      <c r="AC104" s="1" t="s">
        <v>8164</v>
      </c>
    </row>
    <row r="105" spans="7:29" x14ac:dyDescent="0.25">
      <c r="AB105" s="1">
        <v>104</v>
      </c>
      <c r="AC105" s="1" t="s">
        <v>8112</v>
      </c>
    </row>
    <row r="106" spans="7:29" x14ac:dyDescent="0.25">
      <c r="AB106" s="1">
        <v>105</v>
      </c>
      <c r="AC106" s="1" t="s">
        <v>8189</v>
      </c>
    </row>
    <row r="107" spans="7:29" x14ac:dyDescent="0.25">
      <c r="AB107" s="1">
        <v>106</v>
      </c>
      <c r="AC107" s="1" t="s">
        <v>8122</v>
      </c>
    </row>
    <row r="108" spans="7:29" x14ac:dyDescent="0.25">
      <c r="AB108" s="1">
        <v>107</v>
      </c>
      <c r="AC108" s="1" t="s">
        <v>8259</v>
      </c>
    </row>
    <row r="109" spans="7:29" x14ac:dyDescent="0.25">
      <c r="AB109" s="1">
        <v>108</v>
      </c>
      <c r="AC109" s="1" t="s">
        <v>8242</v>
      </c>
    </row>
    <row r="110" spans="7:29" x14ac:dyDescent="0.25">
      <c r="AB110" s="1">
        <v>109</v>
      </c>
      <c r="AC110" s="1" t="s">
        <v>8241</v>
      </c>
    </row>
    <row r="111" spans="7:29" x14ac:dyDescent="0.25">
      <c r="AB111" s="1">
        <v>110</v>
      </c>
      <c r="AC111" s="1" t="s">
        <v>8243</v>
      </c>
    </row>
    <row r="112" spans="7:29" x14ac:dyDescent="0.25">
      <c r="AB112" s="1">
        <v>111</v>
      </c>
      <c r="AC112" s="1" t="s">
        <v>8250</v>
      </c>
    </row>
    <row r="113" spans="28:29" x14ac:dyDescent="0.25">
      <c r="AB113" s="1">
        <v>112</v>
      </c>
      <c r="AC113" s="1" t="s">
        <v>8193</v>
      </c>
    </row>
    <row r="114" spans="28:29" x14ac:dyDescent="0.25">
      <c r="AB114" s="1">
        <v>113</v>
      </c>
      <c r="AC114" s="1" t="s">
        <v>8234</v>
      </c>
    </row>
    <row r="115" spans="28:29" x14ac:dyDescent="0.25">
      <c r="AB115" s="1">
        <v>114</v>
      </c>
      <c r="AC115" s="1" t="s">
        <v>8256</v>
      </c>
    </row>
    <row r="116" spans="28:29" x14ac:dyDescent="0.25">
      <c r="AB116" s="1">
        <v>115</v>
      </c>
      <c r="AC116" s="1" t="s">
        <v>8161</v>
      </c>
    </row>
    <row r="117" spans="28:29" x14ac:dyDescent="0.25">
      <c r="AB117" s="1">
        <v>116</v>
      </c>
      <c r="AC117" s="1" t="s">
        <v>8106</v>
      </c>
    </row>
    <row r="118" spans="28:29" x14ac:dyDescent="0.25">
      <c r="AB118" s="1">
        <v>117</v>
      </c>
      <c r="AC118" s="1" t="s">
        <v>8267</v>
      </c>
    </row>
    <row r="119" spans="28:29" x14ac:dyDescent="0.25">
      <c r="AB119" s="1">
        <v>118</v>
      </c>
      <c r="AC119" s="1" t="s">
        <v>8144</v>
      </c>
    </row>
    <row r="120" spans="28:29" x14ac:dyDescent="0.25">
      <c r="AB120" s="1">
        <v>119</v>
      </c>
      <c r="AC120" s="1" t="s">
        <v>8188</v>
      </c>
    </row>
    <row r="121" spans="28:29" x14ac:dyDescent="0.25">
      <c r="AB121" s="1">
        <v>120</v>
      </c>
      <c r="AC121" s="1" t="s">
        <v>8148</v>
      </c>
    </row>
    <row r="122" spans="28:29" x14ac:dyDescent="0.25">
      <c r="AB122" s="1">
        <v>121</v>
      </c>
      <c r="AC122" s="1" t="s">
        <v>8095</v>
      </c>
    </row>
    <row r="123" spans="28:29" x14ac:dyDescent="0.25">
      <c r="AB123" s="1">
        <v>122</v>
      </c>
      <c r="AC123" s="1" t="s">
        <v>8096</v>
      </c>
    </row>
    <row r="124" spans="28:29" x14ac:dyDescent="0.25">
      <c r="AB124" s="1">
        <v>123</v>
      </c>
      <c r="AC124" s="1" t="s">
        <v>8271</v>
      </c>
    </row>
    <row r="125" spans="28:29" x14ac:dyDescent="0.25">
      <c r="AB125" s="1">
        <v>124</v>
      </c>
      <c r="AC125" s="1" t="s">
        <v>8090</v>
      </c>
    </row>
    <row r="126" spans="28:29" x14ac:dyDescent="0.25">
      <c r="AB126" s="1">
        <v>125</v>
      </c>
      <c r="AC126" s="1" t="s">
        <v>8239</v>
      </c>
    </row>
    <row r="127" spans="28:29" x14ac:dyDescent="0.25">
      <c r="AB127" s="1">
        <v>126</v>
      </c>
      <c r="AC127" s="1" t="s">
        <v>8266</v>
      </c>
    </row>
    <row r="128" spans="28:29" x14ac:dyDescent="0.25">
      <c r="AB128" s="1">
        <v>127</v>
      </c>
      <c r="AC128" s="1" t="s">
        <v>8233</v>
      </c>
    </row>
    <row r="129" spans="28:29" x14ac:dyDescent="0.25">
      <c r="AB129" s="1">
        <v>128</v>
      </c>
      <c r="AC129" s="1" t="s">
        <v>8196</v>
      </c>
    </row>
    <row r="130" spans="28:29" x14ac:dyDescent="0.25">
      <c r="AB130" s="1">
        <v>129</v>
      </c>
      <c r="AC130" s="1" t="s">
        <v>8195</v>
      </c>
    </row>
    <row r="131" spans="28:29" x14ac:dyDescent="0.25">
      <c r="AB131" s="1">
        <v>130</v>
      </c>
      <c r="AC131" s="1" t="s">
        <v>8254</v>
      </c>
    </row>
    <row r="132" spans="28:29" x14ac:dyDescent="0.25">
      <c r="AB132" s="1">
        <v>131</v>
      </c>
      <c r="AC132" s="1" t="s">
        <v>8269</v>
      </c>
    </row>
    <row r="133" spans="28:29" x14ac:dyDescent="0.25">
      <c r="AB133" s="1">
        <v>132</v>
      </c>
      <c r="AC133" s="1" t="s">
        <v>1571</v>
      </c>
    </row>
    <row r="134" spans="28:29" x14ac:dyDescent="0.25">
      <c r="AB134" s="1">
        <v>133</v>
      </c>
      <c r="AC134" s="1" t="s">
        <v>8249</v>
      </c>
    </row>
    <row r="135" spans="28:29" x14ac:dyDescent="0.25">
      <c r="AB135" s="1">
        <v>134</v>
      </c>
      <c r="AC135" s="1" t="s">
        <v>8264</v>
      </c>
    </row>
    <row r="136" spans="28:29" x14ac:dyDescent="0.25">
      <c r="AB136" s="1">
        <v>135</v>
      </c>
      <c r="AC136" s="1" t="s">
        <v>8265</v>
      </c>
    </row>
    <row r="137" spans="28:29" x14ac:dyDescent="0.25">
      <c r="AB137" s="1">
        <v>136</v>
      </c>
      <c r="AC137" s="1" t="s">
        <v>8128</v>
      </c>
    </row>
    <row r="138" spans="28:29" x14ac:dyDescent="0.25">
      <c r="AB138" s="1">
        <v>137</v>
      </c>
      <c r="AC138" s="1" t="s">
        <v>8185</v>
      </c>
    </row>
    <row r="139" spans="28:29" x14ac:dyDescent="0.25">
      <c r="AB139" s="1">
        <v>138</v>
      </c>
      <c r="AC139" s="1" t="s">
        <v>8247</v>
      </c>
    </row>
    <row r="140" spans="28:29" x14ac:dyDescent="0.25">
      <c r="AB140" s="1">
        <v>139</v>
      </c>
      <c r="AC140" s="1" t="s">
        <v>8236</v>
      </c>
    </row>
    <row r="141" spans="28:29" x14ac:dyDescent="0.25">
      <c r="AB141" s="1">
        <v>140</v>
      </c>
      <c r="AC141" s="1" t="s">
        <v>8277</v>
      </c>
    </row>
    <row r="142" spans="28:29" x14ac:dyDescent="0.25">
      <c r="AB142" s="1">
        <v>141</v>
      </c>
      <c r="AC142" s="1" t="s">
        <v>8146</v>
      </c>
    </row>
    <row r="143" spans="28:29" x14ac:dyDescent="0.25">
      <c r="AB143" s="1">
        <v>142</v>
      </c>
      <c r="AC143" s="1" t="s">
        <v>8155</v>
      </c>
    </row>
    <row r="144" spans="28:29" x14ac:dyDescent="0.25">
      <c r="AB144" s="1">
        <v>143</v>
      </c>
      <c r="AC144" s="1" t="s">
        <v>8107</v>
      </c>
    </row>
    <row r="145" spans="28:29" x14ac:dyDescent="0.25">
      <c r="AB145" s="1">
        <v>144</v>
      </c>
      <c r="AC145" s="1" t="s">
        <v>8180</v>
      </c>
    </row>
    <row r="146" spans="28:29" x14ac:dyDescent="0.25">
      <c r="AB146" s="1">
        <v>145</v>
      </c>
      <c r="AC146" s="1" t="s">
        <v>8216</v>
      </c>
    </row>
    <row r="147" spans="28:29" x14ac:dyDescent="0.25">
      <c r="AB147" s="1">
        <v>146</v>
      </c>
      <c r="AC147" s="1" t="s">
        <v>8174</v>
      </c>
    </row>
    <row r="148" spans="28:29" x14ac:dyDescent="0.25">
      <c r="AB148" s="1">
        <v>147</v>
      </c>
      <c r="AC148" s="1" t="s">
        <v>8156</v>
      </c>
    </row>
    <row r="149" spans="28:29" x14ac:dyDescent="0.25">
      <c r="AB149" s="1">
        <v>148</v>
      </c>
      <c r="AC149" s="1" t="s">
        <v>8149</v>
      </c>
    </row>
    <row r="150" spans="28:29" x14ac:dyDescent="0.25">
      <c r="AB150" s="1">
        <v>149</v>
      </c>
      <c r="AC150" s="1" t="s">
        <v>8145</v>
      </c>
    </row>
    <row r="151" spans="28:29" x14ac:dyDescent="0.25">
      <c r="AB151" s="1">
        <v>150</v>
      </c>
      <c r="AC151" s="1" t="s">
        <v>8157</v>
      </c>
    </row>
    <row r="152" spans="28:29" x14ac:dyDescent="0.25">
      <c r="AB152" s="1">
        <v>151</v>
      </c>
      <c r="AC152" s="1" t="s">
        <v>8159</v>
      </c>
    </row>
    <row r="153" spans="28:29" x14ac:dyDescent="0.25">
      <c r="AB153" s="1">
        <v>152</v>
      </c>
      <c r="AC153" s="1" t="s">
        <v>8158</v>
      </c>
    </row>
    <row r="154" spans="28:29" x14ac:dyDescent="0.25">
      <c r="AB154" s="1">
        <v>153</v>
      </c>
      <c r="AC154" s="1" t="s">
        <v>8160</v>
      </c>
    </row>
    <row r="155" spans="28:29" x14ac:dyDescent="0.25">
      <c r="AB155" s="1">
        <v>154</v>
      </c>
      <c r="AC155" s="1" t="s">
        <v>8237</v>
      </c>
    </row>
    <row r="156" spans="28:29" x14ac:dyDescent="0.25">
      <c r="AB156" s="1">
        <v>155</v>
      </c>
      <c r="AC156" s="1" t="s">
        <v>8115</v>
      </c>
    </row>
    <row r="157" spans="28:29" x14ac:dyDescent="0.25">
      <c r="AB157" s="1">
        <v>156</v>
      </c>
      <c r="AC157" s="1" t="s">
        <v>8176</v>
      </c>
    </row>
    <row r="158" spans="28:29" x14ac:dyDescent="0.25">
      <c r="AB158" s="1">
        <v>157</v>
      </c>
      <c r="AC158" s="1" t="s">
        <v>8248</v>
      </c>
    </row>
    <row r="159" spans="28:29" x14ac:dyDescent="0.25">
      <c r="AB159" s="1">
        <v>158</v>
      </c>
      <c r="AC159" s="1" t="s">
        <v>8108</v>
      </c>
    </row>
    <row r="160" spans="28:29" x14ac:dyDescent="0.25">
      <c r="AB160" s="1">
        <v>159</v>
      </c>
      <c r="AC160" s="1" t="s">
        <v>8172</v>
      </c>
    </row>
    <row r="161" spans="28:29" x14ac:dyDescent="0.25">
      <c r="AB161" s="1">
        <v>160</v>
      </c>
      <c r="AC161" s="1" t="s">
        <v>8116</v>
      </c>
    </row>
    <row r="162" spans="28:29" x14ac:dyDescent="0.25">
      <c r="AB162" s="1">
        <v>161</v>
      </c>
      <c r="AC162" s="1" t="s">
        <v>8135</v>
      </c>
    </row>
    <row r="163" spans="28:29" x14ac:dyDescent="0.25">
      <c r="AB163" s="1">
        <v>162</v>
      </c>
      <c r="AC163" s="1" t="s">
        <v>8194</v>
      </c>
    </row>
    <row r="164" spans="28:29" x14ac:dyDescent="0.25">
      <c r="AB164" s="1">
        <v>163</v>
      </c>
      <c r="AC164" s="1" t="s">
        <v>8162</v>
      </c>
    </row>
    <row r="165" spans="28:29" x14ac:dyDescent="0.25">
      <c r="AB165" s="1">
        <v>164</v>
      </c>
      <c r="AC165" s="1" t="s">
        <v>8253</v>
      </c>
    </row>
    <row r="166" spans="28:29" x14ac:dyDescent="0.25">
      <c r="AB166" s="1">
        <v>165</v>
      </c>
      <c r="AC166" s="1" t="s">
        <v>8252</v>
      </c>
    </row>
    <row r="167" spans="28:29" x14ac:dyDescent="0.25">
      <c r="AB167" s="1">
        <v>166</v>
      </c>
      <c r="AC167" s="1" t="s">
        <v>8251</v>
      </c>
    </row>
    <row r="168" spans="28:29" x14ac:dyDescent="0.25">
      <c r="AB168" s="1">
        <v>167</v>
      </c>
      <c r="AC168" s="1" t="s">
        <v>8273</v>
      </c>
    </row>
    <row r="169" spans="28:29" x14ac:dyDescent="0.25">
      <c r="AB169" s="1">
        <v>168</v>
      </c>
      <c r="AC169" s="1" t="s">
        <v>8209</v>
      </c>
    </row>
    <row r="170" spans="28:29" x14ac:dyDescent="0.25">
      <c r="AB170" s="1">
        <v>169</v>
      </c>
      <c r="AC170" s="1" t="s">
        <v>8186</v>
      </c>
    </row>
    <row r="171" spans="28:29" x14ac:dyDescent="0.25">
      <c r="AB171" s="1">
        <v>170</v>
      </c>
      <c r="AC171" s="1" t="s">
        <v>8081</v>
      </c>
    </row>
    <row r="172" spans="28:29" x14ac:dyDescent="0.25">
      <c r="AB172" s="1">
        <v>171</v>
      </c>
      <c r="AC172" s="1" t="s">
        <v>8219</v>
      </c>
    </row>
    <row r="173" spans="28:29" x14ac:dyDescent="0.25">
      <c r="AB173" s="1">
        <v>172</v>
      </c>
      <c r="AC173" s="1" t="s">
        <v>8083</v>
      </c>
    </row>
    <row r="174" spans="28:29" x14ac:dyDescent="0.25">
      <c r="AB174" s="1">
        <v>173</v>
      </c>
      <c r="AC174" s="1" t="s">
        <v>8085</v>
      </c>
    </row>
    <row r="175" spans="28:29" x14ac:dyDescent="0.25">
      <c r="AB175" s="1">
        <v>174</v>
      </c>
      <c r="AC175" s="1" t="s">
        <v>8232</v>
      </c>
    </row>
    <row r="176" spans="28:29" x14ac:dyDescent="0.25">
      <c r="AB176" s="1">
        <v>175</v>
      </c>
      <c r="AC176" s="1" t="s">
        <v>8102</v>
      </c>
    </row>
    <row r="177" spans="28:29" x14ac:dyDescent="0.25">
      <c r="AB177" s="1">
        <v>176</v>
      </c>
      <c r="AC177" s="1" t="s">
        <v>8226</v>
      </c>
    </row>
    <row r="178" spans="28:29" x14ac:dyDescent="0.25">
      <c r="AB178" s="1">
        <v>177</v>
      </c>
      <c r="AC178" s="1" t="s">
        <v>8218</v>
      </c>
    </row>
    <row r="179" spans="28:29" x14ac:dyDescent="0.25">
      <c r="AB179" s="1">
        <v>178</v>
      </c>
      <c r="AC179" s="1" t="s">
        <v>8093</v>
      </c>
    </row>
    <row r="180" spans="28:29" x14ac:dyDescent="0.25">
      <c r="AB180" s="1">
        <v>179</v>
      </c>
      <c r="AC180" s="1" t="s">
        <v>8094</v>
      </c>
    </row>
    <row r="181" spans="28:29" x14ac:dyDescent="0.25">
      <c r="AB181" s="1">
        <v>180</v>
      </c>
      <c r="AC181" s="1" t="s">
        <v>8212</v>
      </c>
    </row>
    <row r="182" spans="28:29" x14ac:dyDescent="0.25">
      <c r="AB182" s="1">
        <v>181</v>
      </c>
      <c r="AC182" s="1" t="s">
        <v>8103</v>
      </c>
    </row>
    <row r="183" spans="28:29" x14ac:dyDescent="0.25">
      <c r="AB183" s="1">
        <v>182</v>
      </c>
      <c r="AC183" s="1" t="s">
        <v>8100</v>
      </c>
    </row>
    <row r="184" spans="28:29" x14ac:dyDescent="0.25">
      <c r="AB184" s="1">
        <v>183</v>
      </c>
      <c r="AC184" s="1" t="s">
        <v>8200</v>
      </c>
    </row>
    <row r="185" spans="28:29" x14ac:dyDescent="0.25">
      <c r="AB185" s="1">
        <v>184</v>
      </c>
      <c r="AC185" s="1" t="s">
        <v>8092</v>
      </c>
    </row>
    <row r="186" spans="28:29" x14ac:dyDescent="0.25">
      <c r="AB186" s="1">
        <v>185</v>
      </c>
      <c r="AC186" s="1" t="s">
        <v>8082</v>
      </c>
    </row>
    <row r="187" spans="28:29" x14ac:dyDescent="0.25">
      <c r="AB187" s="1">
        <v>186</v>
      </c>
      <c r="AC187" s="1" t="s">
        <v>8099</v>
      </c>
    </row>
    <row r="188" spans="28:29" x14ac:dyDescent="0.25">
      <c r="AB188" s="1">
        <v>187</v>
      </c>
      <c r="AC188" s="1" t="s">
        <v>8086</v>
      </c>
    </row>
    <row r="189" spans="28:29" x14ac:dyDescent="0.25">
      <c r="AB189" s="1">
        <v>188</v>
      </c>
      <c r="AC189" s="1" t="s">
        <v>8197</v>
      </c>
    </row>
    <row r="190" spans="28:29" x14ac:dyDescent="0.25">
      <c r="AB190" s="1">
        <v>189</v>
      </c>
      <c r="AC190" s="1" t="s">
        <v>8201</v>
      </c>
    </row>
    <row r="191" spans="28:29" x14ac:dyDescent="0.25">
      <c r="AB191" s="1">
        <v>190</v>
      </c>
      <c r="AC191" s="1" t="s">
        <v>8101</v>
      </c>
    </row>
    <row r="192" spans="28:29" x14ac:dyDescent="0.25">
      <c r="AB192" s="1">
        <v>191</v>
      </c>
      <c r="AC192" s="1" t="s">
        <v>8088</v>
      </c>
    </row>
    <row r="193" spans="28:29" x14ac:dyDescent="0.25">
      <c r="AB193" s="1">
        <v>192</v>
      </c>
      <c r="AC193" s="1" t="s">
        <v>8245</v>
      </c>
    </row>
    <row r="194" spans="28:29" x14ac:dyDescent="0.25">
      <c r="AB194" s="1">
        <v>193</v>
      </c>
      <c r="AC194" s="1" t="s">
        <v>8184</v>
      </c>
    </row>
    <row r="195" spans="28:29" x14ac:dyDescent="0.25">
      <c r="AB195" s="1">
        <v>194</v>
      </c>
      <c r="AC195" s="1" t="s">
        <v>8211</v>
      </c>
    </row>
    <row r="196" spans="28:29" x14ac:dyDescent="0.25">
      <c r="AB196" s="1">
        <v>195</v>
      </c>
      <c r="AC196" s="1" t="s">
        <v>8240</v>
      </c>
    </row>
    <row r="197" spans="28:29" x14ac:dyDescent="0.25">
      <c r="AB197" s="1">
        <v>196</v>
      </c>
      <c r="AC197" s="1" t="s">
        <v>8262</v>
      </c>
    </row>
    <row r="198" spans="28:29" x14ac:dyDescent="0.25">
      <c r="AB198" s="1">
        <v>197</v>
      </c>
      <c r="AC198" s="1" t="s">
        <v>8210</v>
      </c>
    </row>
    <row r="199" spans="28:29" x14ac:dyDescent="0.25">
      <c r="AB199" s="1">
        <v>198</v>
      </c>
      <c r="AC199" s="1" t="s">
        <v>8190</v>
      </c>
    </row>
    <row r="200" spans="28:29" x14ac:dyDescent="0.25">
      <c r="AB200" s="1">
        <v>199</v>
      </c>
      <c r="AC200" s="1" t="s">
        <v>8098</v>
      </c>
    </row>
    <row r="201" spans="28:29" x14ac:dyDescent="0.25">
      <c r="AB201" s="1">
        <v>200</v>
      </c>
      <c r="AC201" s="1" t="s">
        <v>8255</v>
      </c>
    </row>
  </sheetData>
  <pageMargins left="0.7" right="0.7" top="0.75" bottom="0.75" header="0.3" footer="0.3"/>
  <tableParts count="11">
    <tablePart r:id="rId1"/>
    <tablePart r:id="rId2"/>
    <tablePart r:id="rId3"/>
    <tablePart r:id="rId4"/>
    <tablePart r:id="rId5"/>
    <tablePart r:id="rId6"/>
    <tablePart r:id="rId7"/>
    <tablePart r:id="rId8"/>
    <tablePart r:id="rId9"/>
    <tablePart r:id="rId10"/>
    <tablePart r:id="rId1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B74B05-FE84-4AFF-B20C-3913B8437295}">
  <sheetPr>
    <pageSetUpPr autoPageBreaks="0"/>
  </sheetPr>
  <dimension ref="A2:AF6261"/>
  <sheetViews>
    <sheetView showGridLines="0" topLeftCell="K1" zoomScale="70" zoomScaleNormal="70" workbookViewId="0">
      <selection activeCell="N1" sqref="N1:N1048576"/>
    </sheetView>
  </sheetViews>
  <sheetFormatPr defaultRowHeight="15" x14ac:dyDescent="0.25"/>
  <cols>
    <col min="1" max="1" width="10.42578125" customWidth="1"/>
    <col min="2" max="2" width="35" bestFit="1" customWidth="1"/>
    <col min="4" max="4" width="14.140625" bestFit="1" customWidth="1"/>
    <col min="5" max="5" width="14.5703125" bestFit="1" customWidth="1"/>
    <col min="7" max="7" width="21.85546875" bestFit="1" customWidth="1"/>
    <col min="8" max="8" width="14.28515625" bestFit="1" customWidth="1"/>
    <col min="10" max="10" width="15.7109375" bestFit="1" customWidth="1"/>
    <col min="11" max="11" width="20.140625" bestFit="1" customWidth="1"/>
    <col min="13" max="13" width="22.28515625" bestFit="1" customWidth="1"/>
    <col min="14" max="14" width="34.7109375" bestFit="1" customWidth="1"/>
    <col min="16" max="16" width="12.85546875" bestFit="1" customWidth="1"/>
    <col min="17" max="17" width="21.42578125" bestFit="1" customWidth="1"/>
    <col min="19" max="19" width="15.140625" bestFit="1" customWidth="1"/>
    <col min="20" max="20" width="20.7109375" bestFit="1" customWidth="1"/>
    <col min="22" max="22" width="10.42578125" style="1" customWidth="1"/>
    <col min="23" max="23" width="27.7109375" style="1" bestFit="1" customWidth="1"/>
    <col min="24" max="24" width="8.140625" bestFit="1" customWidth="1"/>
    <col min="25" max="25" width="11.28515625" style="1" bestFit="1" customWidth="1"/>
    <col min="26" max="26" width="28.85546875" style="1" bestFit="1" customWidth="1"/>
    <col min="28" max="28" width="10.42578125" customWidth="1"/>
    <col min="29" max="29" width="16.28515625" bestFit="1" customWidth="1"/>
    <col min="31" max="31" width="10.42578125" customWidth="1"/>
    <col min="32" max="32" width="12" bestFit="1" customWidth="1"/>
  </cols>
  <sheetData>
    <row r="2" spans="1:32" x14ac:dyDescent="0.25">
      <c r="A2" s="2" t="s">
        <v>1498</v>
      </c>
      <c r="B2" s="1"/>
      <c r="D2" s="2" t="s">
        <v>1393</v>
      </c>
      <c r="E2" s="1"/>
      <c r="G2" s="2" t="s">
        <v>1377</v>
      </c>
      <c r="H2" s="1"/>
      <c r="J2" s="2" t="s">
        <v>1384</v>
      </c>
      <c r="K2" s="1"/>
      <c r="M2" s="2" t="s">
        <v>1405</v>
      </c>
      <c r="N2" s="1"/>
      <c r="P2" s="2" t="s">
        <v>1410</v>
      </c>
      <c r="Q2" s="1"/>
      <c r="S2" s="2" t="s">
        <v>1513</v>
      </c>
      <c r="T2" s="1"/>
      <c r="V2" s="2" t="s">
        <v>8024</v>
      </c>
      <c r="Y2" s="2" t="s">
        <v>8023</v>
      </c>
      <c r="AB2" s="2" t="s">
        <v>8022</v>
      </c>
      <c r="AC2" s="1"/>
      <c r="AE2" s="2" t="s">
        <v>8052</v>
      </c>
      <c r="AF2" s="1"/>
    </row>
    <row r="3" spans="1:32" x14ac:dyDescent="0.25">
      <c r="A3" s="1">
        <v>1</v>
      </c>
      <c r="B3" s="1" t="s">
        <v>1499</v>
      </c>
      <c r="D3" s="1">
        <v>1</v>
      </c>
      <c r="E3" s="1" t="s">
        <v>54</v>
      </c>
      <c r="G3" s="1">
        <v>1</v>
      </c>
      <c r="H3" s="1" t="s">
        <v>1363</v>
      </c>
      <c r="J3" s="1">
        <v>1</v>
      </c>
      <c r="K3" s="1" t="s">
        <v>8</v>
      </c>
      <c r="M3" s="1">
        <v>1</v>
      </c>
      <c r="N3" s="1" t="s">
        <v>1400</v>
      </c>
      <c r="P3" s="1">
        <v>1</v>
      </c>
      <c r="Q3" s="1" t="s">
        <v>1522</v>
      </c>
      <c r="S3" s="1">
        <v>1</v>
      </c>
      <c r="T3" s="1" t="s">
        <v>1400</v>
      </c>
      <c r="V3" s="1">
        <v>1</v>
      </c>
      <c r="W3" s="1" t="s">
        <v>7991</v>
      </c>
      <c r="Y3" s="1">
        <v>1</v>
      </c>
      <c r="Z3" s="1" t="s">
        <v>7930</v>
      </c>
      <c r="AB3" s="1">
        <v>1</v>
      </c>
      <c r="AC3" s="1" t="s">
        <v>8026</v>
      </c>
      <c r="AE3" s="1">
        <v>1</v>
      </c>
      <c r="AF3" s="1" t="s">
        <v>8053</v>
      </c>
    </row>
    <row r="4" spans="1:32" x14ac:dyDescent="0.25">
      <c r="A4" s="1">
        <v>2</v>
      </c>
      <c r="B4" s="1" t="s">
        <v>1499</v>
      </c>
      <c r="D4" s="1">
        <v>2</v>
      </c>
      <c r="E4" s="1" t="s">
        <v>59</v>
      </c>
      <c r="G4" s="1">
        <v>2</v>
      </c>
      <c r="H4" s="1" t="s">
        <v>1364</v>
      </c>
      <c r="J4" s="1">
        <v>2</v>
      </c>
      <c r="K4" s="1" t="s">
        <v>54</v>
      </c>
      <c r="M4" s="1">
        <v>2</v>
      </c>
      <c r="N4" s="1" t="s">
        <v>1401</v>
      </c>
      <c r="P4" s="1">
        <v>2</v>
      </c>
      <c r="Q4" s="1" t="s">
        <v>1523</v>
      </c>
      <c r="S4" s="1">
        <v>2</v>
      </c>
      <c r="T4" s="1" t="s">
        <v>1401</v>
      </c>
      <c r="V4" s="1">
        <v>2</v>
      </c>
      <c r="W4" s="1" t="s">
        <v>2233</v>
      </c>
      <c r="Y4" s="1">
        <v>2</v>
      </c>
      <c r="Z4" s="1" t="s">
        <v>7940</v>
      </c>
      <c r="AB4" s="1">
        <v>2</v>
      </c>
      <c r="AC4" s="1" t="s">
        <v>8027</v>
      </c>
      <c r="AE4" s="1">
        <v>2</v>
      </c>
      <c r="AF4" s="1" t="s">
        <v>8054</v>
      </c>
    </row>
    <row r="5" spans="1:32" x14ac:dyDescent="0.25">
      <c r="A5" s="1">
        <v>3</v>
      </c>
      <c r="B5" s="1" t="s">
        <v>1499</v>
      </c>
      <c r="D5" s="1">
        <v>3</v>
      </c>
      <c r="E5" s="1" t="s">
        <v>1394</v>
      </c>
      <c r="G5" s="1">
        <v>3</v>
      </c>
      <c r="H5" s="1" t="s">
        <v>1365</v>
      </c>
      <c r="J5" s="1">
        <v>3</v>
      </c>
      <c r="K5" s="1" t="s">
        <v>60</v>
      </c>
      <c r="M5" s="1">
        <v>3</v>
      </c>
      <c r="N5" s="1" t="s">
        <v>1402</v>
      </c>
      <c r="P5" s="1">
        <v>3</v>
      </c>
      <c r="Q5" s="1" t="s">
        <v>1524</v>
      </c>
      <c r="S5" s="1">
        <v>3</v>
      </c>
      <c r="T5" s="1" t="s">
        <v>1402</v>
      </c>
      <c r="V5" s="1">
        <v>3</v>
      </c>
      <c r="W5" s="1" t="s">
        <v>2233</v>
      </c>
      <c r="Y5" s="1">
        <v>3</v>
      </c>
      <c r="Z5" s="1" t="s">
        <v>7965</v>
      </c>
      <c r="AB5" s="1">
        <v>3</v>
      </c>
      <c r="AC5" s="1" t="s">
        <v>8028</v>
      </c>
    </row>
    <row r="6" spans="1:32" x14ac:dyDescent="0.25">
      <c r="A6" s="1">
        <v>4</v>
      </c>
      <c r="B6" s="1" t="s">
        <v>1499</v>
      </c>
      <c r="D6" s="1">
        <v>4</v>
      </c>
      <c r="E6" s="1" t="s">
        <v>1505</v>
      </c>
      <c r="G6" s="1">
        <v>4</v>
      </c>
      <c r="H6" s="1" t="s">
        <v>1366</v>
      </c>
      <c r="J6" s="1">
        <v>4</v>
      </c>
      <c r="K6" s="1" t="s">
        <v>2</v>
      </c>
      <c r="M6" s="1">
        <v>4</v>
      </c>
      <c r="N6" s="1" t="s">
        <v>1507</v>
      </c>
      <c r="P6" s="1">
        <v>4</v>
      </c>
      <c r="Q6" s="1" t="s">
        <v>1525</v>
      </c>
      <c r="S6" s="1">
        <v>4</v>
      </c>
      <c r="T6" s="1" t="s">
        <v>1507</v>
      </c>
      <c r="V6" s="1">
        <v>4</v>
      </c>
      <c r="W6" s="1" t="s">
        <v>2233</v>
      </c>
      <c r="Y6" s="1">
        <v>4</v>
      </c>
      <c r="Z6" s="1" t="s">
        <v>7966</v>
      </c>
      <c r="AB6" s="1">
        <v>4</v>
      </c>
      <c r="AC6" s="1" t="s">
        <v>8029</v>
      </c>
      <c r="AE6" s="2" t="s">
        <v>8055</v>
      </c>
      <c r="AF6" s="1"/>
    </row>
    <row r="7" spans="1:32" x14ac:dyDescent="0.25">
      <c r="A7" s="1">
        <v>5</v>
      </c>
      <c r="B7" s="1" t="s">
        <v>1500</v>
      </c>
      <c r="D7" s="1">
        <v>5</v>
      </c>
      <c r="E7" s="1" t="s">
        <v>1506</v>
      </c>
      <c r="G7" s="1">
        <v>5</v>
      </c>
      <c r="H7" s="1" t="s">
        <v>1367</v>
      </c>
      <c r="J7" s="1">
        <v>5</v>
      </c>
      <c r="K7" s="1" t="s">
        <v>53</v>
      </c>
      <c r="M7" s="1">
        <v>5</v>
      </c>
      <c r="N7" s="1" t="s">
        <v>1403</v>
      </c>
      <c r="P7" s="1">
        <v>5</v>
      </c>
      <c r="Q7" s="1" t="s">
        <v>1564</v>
      </c>
      <c r="S7" s="1">
        <v>5</v>
      </c>
      <c r="T7" s="1" t="s">
        <v>1403</v>
      </c>
      <c r="V7" s="1">
        <v>5</v>
      </c>
      <c r="W7" s="1" t="s">
        <v>2316</v>
      </c>
      <c r="Y7" s="1">
        <v>5</v>
      </c>
      <c r="Z7" s="1" t="s">
        <v>7979</v>
      </c>
      <c r="AB7" s="1">
        <v>5</v>
      </c>
      <c r="AC7" s="1" t="s">
        <v>8030</v>
      </c>
      <c r="AE7" s="1">
        <v>1</v>
      </c>
      <c r="AF7" s="1" t="s">
        <v>8056</v>
      </c>
    </row>
    <row r="8" spans="1:32" x14ac:dyDescent="0.25">
      <c r="A8" s="1">
        <v>6</v>
      </c>
      <c r="B8" s="1" t="s">
        <v>1500</v>
      </c>
      <c r="D8" s="1">
        <v>6</v>
      </c>
      <c r="E8" s="1" t="s">
        <v>1563</v>
      </c>
      <c r="G8" s="1">
        <v>6</v>
      </c>
      <c r="H8" s="1" t="s">
        <v>1368</v>
      </c>
      <c r="J8" s="1">
        <v>6</v>
      </c>
      <c r="K8" s="1" t="s">
        <v>1385</v>
      </c>
      <c r="P8" s="1">
        <v>6</v>
      </c>
      <c r="Q8" s="1" t="s">
        <v>1411</v>
      </c>
      <c r="S8" s="1">
        <v>6</v>
      </c>
      <c r="T8" s="1" t="s">
        <v>1514</v>
      </c>
      <c r="V8" s="1">
        <v>6</v>
      </c>
      <c r="W8" s="1" t="s">
        <v>2316</v>
      </c>
      <c r="Y8" s="1">
        <v>6</v>
      </c>
      <c r="Z8" s="1" t="s">
        <v>7971</v>
      </c>
      <c r="AB8" s="1">
        <v>6</v>
      </c>
      <c r="AC8" s="1" t="s">
        <v>8031</v>
      </c>
      <c r="AE8" s="1">
        <v>2</v>
      </c>
      <c r="AF8" s="1" t="s">
        <v>8057</v>
      </c>
    </row>
    <row r="9" spans="1:32" x14ac:dyDescent="0.25">
      <c r="A9" s="1">
        <v>7</v>
      </c>
      <c r="B9" s="1" t="s">
        <v>1500</v>
      </c>
      <c r="G9" s="1">
        <v>7</v>
      </c>
      <c r="H9" s="1" t="s">
        <v>1369</v>
      </c>
      <c r="J9" s="1">
        <v>7</v>
      </c>
      <c r="K9" s="1" t="s">
        <v>3</v>
      </c>
      <c r="M9" s="2" t="s">
        <v>1395</v>
      </c>
      <c r="N9" s="1"/>
      <c r="P9" s="1">
        <v>7</v>
      </c>
      <c r="Q9" s="1" t="s">
        <v>1412</v>
      </c>
      <c r="S9" s="1">
        <v>7</v>
      </c>
      <c r="T9" s="1" t="s">
        <v>1515</v>
      </c>
      <c r="V9" s="1">
        <v>7</v>
      </c>
      <c r="W9" s="1" t="s">
        <v>7889</v>
      </c>
      <c r="Y9" s="1">
        <v>7</v>
      </c>
      <c r="Z9" s="1" t="s">
        <v>7848</v>
      </c>
      <c r="AB9" s="1">
        <v>7</v>
      </c>
      <c r="AC9" s="1" t="s">
        <v>8032</v>
      </c>
      <c r="AE9" s="1">
        <v>3</v>
      </c>
      <c r="AF9" s="1" t="s">
        <v>8058</v>
      </c>
    </row>
    <row r="10" spans="1:32" x14ac:dyDescent="0.25">
      <c r="A10" s="1">
        <v>8</v>
      </c>
      <c r="B10" s="1" t="s">
        <v>1500</v>
      </c>
      <c r="G10" s="1">
        <v>8</v>
      </c>
      <c r="H10" s="1" t="s">
        <v>1370</v>
      </c>
      <c r="J10" s="1">
        <v>8</v>
      </c>
      <c r="K10" s="1" t="s">
        <v>5</v>
      </c>
      <c r="M10" s="1">
        <v>1</v>
      </c>
      <c r="N10" s="1" t="s">
        <v>1396</v>
      </c>
      <c r="P10" s="1">
        <v>8</v>
      </c>
      <c r="Q10" s="1" t="s">
        <v>1508</v>
      </c>
      <c r="S10" s="1">
        <v>8</v>
      </c>
      <c r="T10" s="1" t="s">
        <v>1516</v>
      </c>
      <c r="V10" s="1">
        <v>8</v>
      </c>
      <c r="W10" s="1" t="s">
        <v>1908</v>
      </c>
      <c r="Y10" s="1">
        <v>8</v>
      </c>
      <c r="Z10" s="1" t="s">
        <v>7955</v>
      </c>
      <c r="AB10" s="1">
        <v>8</v>
      </c>
      <c r="AC10" s="1" t="s">
        <v>8033</v>
      </c>
      <c r="AE10" s="1">
        <v>4</v>
      </c>
      <c r="AF10" s="1" t="s">
        <v>8059</v>
      </c>
    </row>
    <row r="11" spans="1:32" x14ac:dyDescent="0.25">
      <c r="A11" s="1">
        <v>9</v>
      </c>
      <c r="B11" s="1" t="s">
        <v>1500</v>
      </c>
      <c r="D11" s="2" t="s">
        <v>1378</v>
      </c>
      <c r="E11" s="1"/>
      <c r="G11" s="1">
        <v>9</v>
      </c>
      <c r="H11" s="1" t="s">
        <v>1371</v>
      </c>
      <c r="J11" s="1">
        <v>9</v>
      </c>
      <c r="K11" s="1" t="s">
        <v>62</v>
      </c>
      <c r="M11" s="1">
        <v>2</v>
      </c>
      <c r="N11" s="1" t="s">
        <v>1397</v>
      </c>
      <c r="P11" s="1">
        <v>9</v>
      </c>
      <c r="Q11" s="1" t="s">
        <v>1509</v>
      </c>
      <c r="S11" s="1">
        <v>9</v>
      </c>
      <c r="T11" s="1" t="s">
        <v>1517</v>
      </c>
      <c r="V11" s="1">
        <v>9</v>
      </c>
      <c r="W11" s="1" t="s">
        <v>7879</v>
      </c>
      <c r="Y11" s="1">
        <v>9</v>
      </c>
      <c r="Z11" s="1" t="s">
        <v>7956</v>
      </c>
      <c r="AB11" s="1">
        <v>9</v>
      </c>
      <c r="AC11" s="1" t="s">
        <v>8034</v>
      </c>
      <c r="AE11" s="1">
        <v>5</v>
      </c>
      <c r="AF11" s="1" t="s">
        <v>8060</v>
      </c>
    </row>
    <row r="12" spans="1:32" x14ac:dyDescent="0.25">
      <c r="A12" s="1">
        <v>10</v>
      </c>
      <c r="B12" s="1" t="s">
        <v>1500</v>
      </c>
      <c r="D12" s="1">
        <v>1</v>
      </c>
      <c r="E12" s="1" t="s">
        <v>1375</v>
      </c>
      <c r="J12" s="1">
        <v>10</v>
      </c>
      <c r="K12" s="1" t="s">
        <v>1386</v>
      </c>
      <c r="M12" s="1">
        <v>3</v>
      </c>
      <c r="N12" s="1" t="s">
        <v>1398</v>
      </c>
      <c r="P12" s="1">
        <v>10</v>
      </c>
      <c r="Q12" s="1" t="s">
        <v>1510</v>
      </c>
      <c r="S12" s="1">
        <v>10</v>
      </c>
      <c r="T12" s="1" t="s">
        <v>1518</v>
      </c>
      <c r="V12" s="1">
        <v>10</v>
      </c>
      <c r="W12" s="1" t="s">
        <v>7906</v>
      </c>
      <c r="Y12" s="1">
        <v>10</v>
      </c>
      <c r="Z12" s="1" t="s">
        <v>7978</v>
      </c>
      <c r="AB12" s="1">
        <v>10</v>
      </c>
      <c r="AC12" s="1" t="s">
        <v>8035</v>
      </c>
      <c r="AE12" s="1">
        <v>6</v>
      </c>
      <c r="AF12" s="1" t="s">
        <v>8061</v>
      </c>
    </row>
    <row r="13" spans="1:32" x14ac:dyDescent="0.25">
      <c r="A13" s="1">
        <v>11</v>
      </c>
      <c r="B13" s="1" t="s">
        <v>1500</v>
      </c>
      <c r="D13" s="1">
        <v>2</v>
      </c>
      <c r="E13" s="1" t="s">
        <v>1376</v>
      </c>
      <c r="G13" s="2" t="s">
        <v>1379</v>
      </c>
      <c r="H13" s="1"/>
      <c r="J13" s="1">
        <v>11</v>
      </c>
      <c r="K13" s="1" t="s">
        <v>1387</v>
      </c>
      <c r="M13" s="1">
        <v>4</v>
      </c>
      <c r="N13" s="1" t="s">
        <v>1399</v>
      </c>
      <c r="S13" s="1">
        <v>11</v>
      </c>
      <c r="T13" s="1" t="s">
        <v>1409</v>
      </c>
      <c r="V13" s="1">
        <v>11</v>
      </c>
      <c r="W13" s="1" t="s">
        <v>1910</v>
      </c>
      <c r="Y13" s="1">
        <v>11</v>
      </c>
      <c r="Z13" s="1" t="s">
        <v>7953</v>
      </c>
      <c r="AB13" s="1">
        <v>11</v>
      </c>
      <c r="AC13" s="1" t="s">
        <v>8036</v>
      </c>
      <c r="AE13" s="1">
        <v>7</v>
      </c>
      <c r="AF13" s="1" t="s">
        <v>8062</v>
      </c>
    </row>
    <row r="14" spans="1:32" x14ac:dyDescent="0.25">
      <c r="A14" s="1">
        <v>12</v>
      </c>
      <c r="B14" s="1" t="s">
        <v>1500</v>
      </c>
      <c r="D14" s="1">
        <v>3</v>
      </c>
      <c r="E14" s="1" t="s">
        <v>63</v>
      </c>
      <c r="G14" s="1">
        <v>1</v>
      </c>
      <c r="H14" s="1" t="s">
        <v>8050</v>
      </c>
      <c r="J14" s="1">
        <v>12</v>
      </c>
      <c r="K14" s="1" t="s">
        <v>1388</v>
      </c>
      <c r="M14" s="1">
        <v>5</v>
      </c>
      <c r="N14" s="1" t="s">
        <v>1561</v>
      </c>
      <c r="P14" s="2" t="s">
        <v>1407</v>
      </c>
      <c r="Q14" s="11"/>
      <c r="S14" s="1">
        <v>12</v>
      </c>
      <c r="T14" s="1" t="s">
        <v>1519</v>
      </c>
      <c r="V14" s="1">
        <v>12</v>
      </c>
      <c r="W14" s="1" t="s">
        <v>1911</v>
      </c>
      <c r="Y14" s="1">
        <v>12</v>
      </c>
      <c r="Z14" s="1" t="s">
        <v>1985</v>
      </c>
      <c r="AB14" s="1">
        <v>12</v>
      </c>
      <c r="AC14" s="1" t="s">
        <v>8037</v>
      </c>
      <c r="AE14" s="1">
        <v>8</v>
      </c>
      <c r="AF14" s="1" t="s">
        <v>8063</v>
      </c>
    </row>
    <row r="15" spans="1:32" x14ac:dyDescent="0.25">
      <c r="A15" s="1">
        <v>13</v>
      </c>
      <c r="B15" s="1" t="s">
        <v>1500</v>
      </c>
      <c r="D15" s="1">
        <v>4</v>
      </c>
      <c r="E15" s="1" t="s">
        <v>1372</v>
      </c>
      <c r="G15" s="1">
        <v>2</v>
      </c>
      <c r="H15" s="1" t="s">
        <v>1710</v>
      </c>
      <c r="J15" s="1">
        <v>13</v>
      </c>
      <c r="K15" s="1" t="s">
        <v>1389</v>
      </c>
      <c r="M15" s="1">
        <v>6</v>
      </c>
      <c r="N15" s="1" t="s">
        <v>1562</v>
      </c>
      <c r="P15" s="11">
        <v>1</v>
      </c>
      <c r="Q15" s="11" t="s">
        <v>1665</v>
      </c>
      <c r="V15" s="1">
        <v>13</v>
      </c>
      <c r="W15" s="1" t="s">
        <v>7894</v>
      </c>
      <c r="Y15" s="1">
        <v>13</v>
      </c>
      <c r="Z15" s="1" t="s">
        <v>7859</v>
      </c>
      <c r="AB15" s="1">
        <v>13</v>
      </c>
      <c r="AC15" s="1" t="s">
        <v>8038</v>
      </c>
      <c r="AE15" s="1">
        <v>9</v>
      </c>
      <c r="AF15" s="1" t="s">
        <v>8064</v>
      </c>
    </row>
    <row r="16" spans="1:32" x14ac:dyDescent="0.25">
      <c r="A16" s="1">
        <v>14</v>
      </c>
      <c r="B16" s="1" t="s">
        <v>1500</v>
      </c>
      <c r="D16" s="1">
        <v>5</v>
      </c>
      <c r="E16" s="1" t="s">
        <v>1373</v>
      </c>
      <c r="G16" s="1">
        <v>3</v>
      </c>
      <c r="H16" s="1" t="s">
        <v>1711</v>
      </c>
      <c r="J16" s="1">
        <v>14</v>
      </c>
      <c r="K16" s="1" t="s">
        <v>1390</v>
      </c>
      <c r="P16" s="11">
        <v>2</v>
      </c>
      <c r="Q16" s="11" t="s">
        <v>1666</v>
      </c>
      <c r="S16" s="2" t="s">
        <v>16</v>
      </c>
      <c r="T16" s="1"/>
      <c r="V16" s="1">
        <v>14</v>
      </c>
      <c r="W16" s="1" t="s">
        <v>7865</v>
      </c>
      <c r="Y16" s="1">
        <v>14</v>
      </c>
      <c r="Z16" s="1" t="s">
        <v>7943</v>
      </c>
      <c r="AB16" s="1">
        <v>14</v>
      </c>
      <c r="AC16" s="1" t="s">
        <v>8039</v>
      </c>
      <c r="AE16" s="1">
        <v>10</v>
      </c>
      <c r="AF16" s="1" t="s">
        <v>8065</v>
      </c>
    </row>
    <row r="17" spans="1:32" x14ac:dyDescent="0.25">
      <c r="A17" s="1">
        <v>15</v>
      </c>
      <c r="B17" s="1" t="s">
        <v>1500</v>
      </c>
      <c r="D17" s="1">
        <v>6</v>
      </c>
      <c r="E17" s="1" t="s">
        <v>1374</v>
      </c>
      <c r="G17" s="1">
        <v>4</v>
      </c>
      <c r="H17" s="1" t="s">
        <v>1712</v>
      </c>
      <c r="J17" s="1">
        <v>15</v>
      </c>
      <c r="K17" s="1" t="s">
        <v>1391</v>
      </c>
      <c r="M17" s="2" t="s">
        <v>1512</v>
      </c>
      <c r="N17" s="1"/>
      <c r="P17" s="11">
        <v>3</v>
      </c>
      <c r="Q17" s="11" t="s">
        <v>1667</v>
      </c>
      <c r="S17" s="1">
        <v>1</v>
      </c>
      <c r="T17" s="1" t="s">
        <v>1691</v>
      </c>
      <c r="V17" s="1">
        <v>15</v>
      </c>
      <c r="W17" s="1" t="s">
        <v>2328</v>
      </c>
      <c r="Y17" s="1">
        <v>15</v>
      </c>
      <c r="Z17" s="1" t="s">
        <v>7962</v>
      </c>
      <c r="AB17" s="1">
        <v>15</v>
      </c>
      <c r="AC17" s="1" t="s">
        <v>8040</v>
      </c>
      <c r="AE17" s="1">
        <v>11</v>
      </c>
      <c r="AF17" s="1" t="s">
        <v>8066</v>
      </c>
    </row>
    <row r="18" spans="1:32" x14ac:dyDescent="0.25">
      <c r="A18" s="1">
        <v>16</v>
      </c>
      <c r="B18" s="1" t="s">
        <v>1500</v>
      </c>
      <c r="G18" s="1">
        <v>5</v>
      </c>
      <c r="H18" s="1" t="s">
        <v>1713</v>
      </c>
      <c r="J18" s="1">
        <v>16</v>
      </c>
      <c r="K18" s="1" t="s">
        <v>59</v>
      </c>
      <c r="M18" s="1">
        <v>1</v>
      </c>
      <c r="N18" s="1" t="s">
        <v>1714</v>
      </c>
      <c r="P18" s="11">
        <v>4</v>
      </c>
      <c r="Q18" s="11" t="s">
        <v>1668</v>
      </c>
      <c r="S18" s="1">
        <v>2</v>
      </c>
      <c r="T18" s="1" t="s">
        <v>1692</v>
      </c>
      <c r="V18" s="1">
        <v>16</v>
      </c>
      <c r="W18" s="1" t="s">
        <v>7868</v>
      </c>
      <c r="Y18" s="1">
        <v>16</v>
      </c>
      <c r="Z18" s="1" t="s">
        <v>7933</v>
      </c>
      <c r="AB18" s="1">
        <v>16</v>
      </c>
      <c r="AC18" s="1" t="s">
        <v>8041</v>
      </c>
      <c r="AE18" s="1">
        <v>12</v>
      </c>
      <c r="AF18" s="1" t="s">
        <v>8067</v>
      </c>
    </row>
    <row r="19" spans="1:32" x14ac:dyDescent="0.25">
      <c r="A19" s="1">
        <v>17</v>
      </c>
      <c r="B19" s="1" t="s">
        <v>1500</v>
      </c>
      <c r="D19" s="2" t="s">
        <v>11</v>
      </c>
      <c r="E19" s="1"/>
      <c r="G19" s="1"/>
      <c r="H19" s="1"/>
      <c r="J19" s="1">
        <v>17</v>
      </c>
      <c r="K19" s="1" t="s">
        <v>55</v>
      </c>
      <c r="M19" s="1">
        <v>2</v>
      </c>
      <c r="N19" s="1" t="s">
        <v>1715</v>
      </c>
      <c r="P19" s="11">
        <v>5</v>
      </c>
      <c r="Q19" s="11" t="s">
        <v>1669</v>
      </c>
      <c r="S19" s="1">
        <v>3</v>
      </c>
      <c r="T19" s="1" t="s">
        <v>1693</v>
      </c>
      <c r="V19" s="1">
        <v>17</v>
      </c>
      <c r="W19" s="1" t="s">
        <v>2329</v>
      </c>
      <c r="Y19" s="1">
        <v>17</v>
      </c>
      <c r="Z19" s="1" t="s">
        <v>7841</v>
      </c>
      <c r="AB19" s="1">
        <v>17</v>
      </c>
      <c r="AC19" s="1" t="s">
        <v>8042</v>
      </c>
      <c r="AE19" s="1">
        <v>13</v>
      </c>
      <c r="AF19" s="1" t="s">
        <v>8068</v>
      </c>
    </row>
    <row r="20" spans="1:32" x14ac:dyDescent="0.25">
      <c r="A20" s="1">
        <v>18</v>
      </c>
      <c r="B20" s="1" t="s">
        <v>1500</v>
      </c>
      <c r="D20" s="1">
        <v>1</v>
      </c>
      <c r="E20" s="1" t="s">
        <v>1359</v>
      </c>
      <c r="G20" s="1"/>
      <c r="H20" s="1"/>
      <c r="J20" s="1">
        <v>18</v>
      </c>
      <c r="K20" s="1" t="s">
        <v>6</v>
      </c>
      <c r="M20" s="1">
        <v>3</v>
      </c>
      <c r="N20" s="1" t="s">
        <v>1717</v>
      </c>
      <c r="P20" s="11">
        <v>6</v>
      </c>
      <c r="Q20" s="11" t="s">
        <v>1670</v>
      </c>
      <c r="S20" s="1">
        <v>4</v>
      </c>
      <c r="T20" s="1" t="s">
        <v>1694</v>
      </c>
      <c r="V20" s="1">
        <v>18</v>
      </c>
      <c r="W20" s="1" t="s">
        <v>2381</v>
      </c>
      <c r="Y20" s="1">
        <v>18</v>
      </c>
      <c r="Z20" s="1" t="s">
        <v>7937</v>
      </c>
      <c r="AB20" s="1">
        <v>18</v>
      </c>
      <c r="AC20" s="1" t="s">
        <v>8043</v>
      </c>
      <c r="AE20" s="1">
        <v>14</v>
      </c>
      <c r="AF20" s="1" t="s">
        <v>8069</v>
      </c>
    </row>
    <row r="21" spans="1:32" x14ac:dyDescent="0.25">
      <c r="A21" s="1">
        <v>19</v>
      </c>
      <c r="B21" s="1" t="s">
        <v>1500</v>
      </c>
      <c r="D21" s="1">
        <v>2</v>
      </c>
      <c r="E21" s="1" t="s">
        <v>1521</v>
      </c>
      <c r="G21" s="1"/>
      <c r="H21" s="1"/>
      <c r="J21" s="1">
        <v>19</v>
      </c>
      <c r="K21" s="1" t="s">
        <v>4</v>
      </c>
      <c r="M21" s="1">
        <v>4</v>
      </c>
      <c r="N21" s="1" t="s">
        <v>614</v>
      </c>
      <c r="P21" s="11">
        <v>7</v>
      </c>
      <c r="Q21" s="11" t="s">
        <v>1671</v>
      </c>
      <c r="S21" s="1">
        <v>5</v>
      </c>
      <c r="T21" s="1" t="s">
        <v>1695</v>
      </c>
      <c r="V21" s="1">
        <v>19</v>
      </c>
      <c r="W21" s="1" t="s">
        <v>2234</v>
      </c>
      <c r="Y21" s="1">
        <v>19</v>
      </c>
      <c r="Z21" s="1" t="s">
        <v>1983</v>
      </c>
      <c r="AB21" s="1">
        <v>19</v>
      </c>
      <c r="AC21" s="1" t="s">
        <v>8044</v>
      </c>
      <c r="AE21" s="1">
        <v>15</v>
      </c>
      <c r="AF21" s="1" t="s">
        <v>8070</v>
      </c>
    </row>
    <row r="22" spans="1:32" x14ac:dyDescent="0.25">
      <c r="A22" s="1">
        <v>20</v>
      </c>
      <c r="B22" s="1" t="s">
        <v>1500</v>
      </c>
      <c r="D22" s="1">
        <v>3</v>
      </c>
      <c r="E22" s="1" t="s">
        <v>1360</v>
      </c>
      <c r="J22" s="1">
        <v>20</v>
      </c>
      <c r="K22" s="1" t="s">
        <v>1</v>
      </c>
      <c r="M22" s="1">
        <v>5</v>
      </c>
      <c r="N22" s="1" t="s">
        <v>614</v>
      </c>
      <c r="P22" s="11">
        <v>8</v>
      </c>
      <c r="Q22" s="11" t="s">
        <v>1672</v>
      </c>
      <c r="S22" s="1">
        <v>6</v>
      </c>
      <c r="T22" s="1" t="s">
        <v>1696</v>
      </c>
      <c r="V22" s="1">
        <v>20</v>
      </c>
      <c r="W22" s="1" t="s">
        <v>2363</v>
      </c>
      <c r="Y22" s="1">
        <v>20</v>
      </c>
      <c r="Z22" s="1" t="s">
        <v>1984</v>
      </c>
      <c r="AB22" s="1">
        <v>20</v>
      </c>
      <c r="AC22" s="1" t="s">
        <v>8045</v>
      </c>
      <c r="AE22" s="1">
        <v>16</v>
      </c>
      <c r="AF22" s="1" t="s">
        <v>8071</v>
      </c>
    </row>
    <row r="23" spans="1:32" x14ac:dyDescent="0.25">
      <c r="A23" s="1">
        <v>21</v>
      </c>
      <c r="B23" s="1" t="s">
        <v>1500</v>
      </c>
      <c r="D23" s="1">
        <v>4</v>
      </c>
      <c r="E23" s="1" t="s">
        <v>1361</v>
      </c>
      <c r="J23" s="1">
        <v>21</v>
      </c>
      <c r="K23" s="1" t="s">
        <v>1406</v>
      </c>
      <c r="M23" s="1">
        <v>6</v>
      </c>
      <c r="N23" s="1" t="s">
        <v>1716</v>
      </c>
      <c r="P23" s="11">
        <v>9</v>
      </c>
      <c r="Q23" s="11" t="s">
        <v>1673</v>
      </c>
      <c r="S23" s="1">
        <v>7</v>
      </c>
      <c r="T23" s="1" t="s">
        <v>1697</v>
      </c>
      <c r="V23" s="1">
        <v>21</v>
      </c>
      <c r="W23" s="1" t="s">
        <v>2363</v>
      </c>
      <c r="Y23" s="1">
        <v>21</v>
      </c>
      <c r="Z23" s="1" t="s">
        <v>1992</v>
      </c>
      <c r="AB23" s="1">
        <v>21</v>
      </c>
      <c r="AC23" s="1" t="s">
        <v>8046</v>
      </c>
      <c r="AE23" s="1">
        <v>17</v>
      </c>
      <c r="AF23" s="1" t="s">
        <v>8072</v>
      </c>
    </row>
    <row r="24" spans="1:32" x14ac:dyDescent="0.25">
      <c r="A24" s="1">
        <v>22</v>
      </c>
      <c r="B24" s="1" t="s">
        <v>1500</v>
      </c>
      <c r="D24" s="1">
        <v>5</v>
      </c>
      <c r="E24" s="1" t="s">
        <v>1383</v>
      </c>
      <c r="J24" s="1">
        <v>22</v>
      </c>
      <c r="K24" s="1" t="s">
        <v>9</v>
      </c>
      <c r="M24" s="1">
        <v>7</v>
      </c>
      <c r="N24" s="1" t="s">
        <v>1719</v>
      </c>
      <c r="P24" s="11">
        <v>10</v>
      </c>
      <c r="Q24" s="11" t="s">
        <v>1674</v>
      </c>
      <c r="S24" s="1">
        <v>8</v>
      </c>
      <c r="T24" s="1" t="s">
        <v>1698</v>
      </c>
      <c r="V24" s="1">
        <v>22</v>
      </c>
      <c r="W24" s="1" t="s">
        <v>2364</v>
      </c>
      <c r="Y24" s="1">
        <v>22</v>
      </c>
      <c r="Z24" s="1" t="s">
        <v>1982</v>
      </c>
      <c r="AB24" s="1">
        <v>22</v>
      </c>
      <c r="AC24" s="1" t="s">
        <v>8047</v>
      </c>
      <c r="AE24" s="1">
        <v>18</v>
      </c>
      <c r="AF24" s="1" t="s">
        <v>8073</v>
      </c>
    </row>
    <row r="25" spans="1:32" x14ac:dyDescent="0.25">
      <c r="A25" s="1">
        <v>23</v>
      </c>
      <c r="B25" s="1" t="s">
        <v>1500</v>
      </c>
      <c r="D25" s="1">
        <v>6</v>
      </c>
      <c r="E25" s="1" t="s">
        <v>1362</v>
      </c>
      <c r="J25" s="1">
        <v>23</v>
      </c>
      <c r="K25" s="1" t="s">
        <v>57</v>
      </c>
      <c r="M25" s="1">
        <v>8</v>
      </c>
      <c r="N25" s="1" t="s">
        <v>1718</v>
      </c>
      <c r="P25" s="11">
        <v>11</v>
      </c>
      <c r="Q25" s="11" t="s">
        <v>1675</v>
      </c>
      <c r="S25" s="1">
        <v>9</v>
      </c>
      <c r="T25" s="1" t="s">
        <v>1699</v>
      </c>
      <c r="V25" s="1">
        <v>23</v>
      </c>
      <c r="W25" s="1" t="s">
        <v>2364</v>
      </c>
      <c r="Y25" s="1">
        <v>23</v>
      </c>
      <c r="Z25" s="1" t="s">
        <v>7972</v>
      </c>
      <c r="AE25" s="1">
        <v>19</v>
      </c>
      <c r="AF25" s="1" t="s">
        <v>8074</v>
      </c>
    </row>
    <row r="26" spans="1:32" x14ac:dyDescent="0.25">
      <c r="A26" s="1">
        <v>24</v>
      </c>
      <c r="B26" s="1" t="s">
        <v>1500</v>
      </c>
      <c r="D26" s="1">
        <v>7</v>
      </c>
      <c r="E26" s="1" t="s">
        <v>1520</v>
      </c>
      <c r="J26" s="1">
        <v>24</v>
      </c>
      <c r="K26" s="1" t="s">
        <v>10</v>
      </c>
      <c r="M26" s="1">
        <v>9</v>
      </c>
      <c r="N26" s="1" t="s">
        <v>1720</v>
      </c>
      <c r="P26" s="11">
        <v>12</v>
      </c>
      <c r="Q26" s="11" t="s">
        <v>1676</v>
      </c>
      <c r="S26" s="1">
        <v>10</v>
      </c>
      <c r="T26" s="1" t="s">
        <v>1700</v>
      </c>
      <c r="V26" s="1">
        <v>24</v>
      </c>
      <c r="W26" s="1" t="s">
        <v>7908</v>
      </c>
      <c r="Y26" s="1">
        <v>24</v>
      </c>
      <c r="Z26" s="1" t="s">
        <v>1991</v>
      </c>
      <c r="AE26" s="1">
        <v>20</v>
      </c>
      <c r="AF26" s="1" t="s">
        <v>8075</v>
      </c>
    </row>
    <row r="27" spans="1:32" x14ac:dyDescent="0.25">
      <c r="A27" s="1">
        <v>25</v>
      </c>
      <c r="B27" s="1" t="s">
        <v>1501</v>
      </c>
      <c r="M27" s="1">
        <v>10</v>
      </c>
      <c r="N27" s="1" t="s">
        <v>1721</v>
      </c>
      <c r="P27" s="11">
        <v>13</v>
      </c>
      <c r="Q27" s="11" t="s">
        <v>1677</v>
      </c>
      <c r="S27" s="1">
        <v>11</v>
      </c>
      <c r="T27" s="1" t="s">
        <v>1565</v>
      </c>
      <c r="V27" s="1">
        <v>25</v>
      </c>
      <c r="W27" s="1" t="s">
        <v>1912</v>
      </c>
      <c r="Y27" s="1">
        <v>25</v>
      </c>
      <c r="Z27" s="1" t="s">
        <v>7856</v>
      </c>
      <c r="AE27" s="1">
        <v>21</v>
      </c>
      <c r="AF27" s="1" t="s">
        <v>8076</v>
      </c>
    </row>
    <row r="28" spans="1:32" x14ac:dyDescent="0.25">
      <c r="A28" s="1">
        <v>26</v>
      </c>
      <c r="B28" s="1" t="s">
        <v>1501</v>
      </c>
      <c r="J28" s="2" t="s">
        <v>1392</v>
      </c>
      <c r="K28" s="2"/>
      <c r="M28" s="1">
        <v>11</v>
      </c>
      <c r="N28" s="1" t="s">
        <v>1722</v>
      </c>
      <c r="P28" s="11">
        <v>14</v>
      </c>
      <c r="Q28" s="11" t="s">
        <v>1678</v>
      </c>
      <c r="S28" s="1">
        <v>12</v>
      </c>
      <c r="T28" s="1" t="s">
        <v>1701</v>
      </c>
      <c r="V28" s="1">
        <v>26</v>
      </c>
      <c r="W28" s="1" t="s">
        <v>1913</v>
      </c>
      <c r="Y28" s="1">
        <v>26</v>
      </c>
      <c r="Z28" s="1" t="s">
        <v>7973</v>
      </c>
      <c r="AE28" s="1">
        <v>22</v>
      </c>
      <c r="AF28" s="1" t="s">
        <v>8077</v>
      </c>
    </row>
    <row r="29" spans="1:32" x14ac:dyDescent="0.25">
      <c r="A29" s="1">
        <v>27</v>
      </c>
      <c r="B29" s="1" t="s">
        <v>1501</v>
      </c>
      <c r="J29" s="1">
        <v>1</v>
      </c>
      <c r="K29" s="1" t="s">
        <v>1566</v>
      </c>
      <c r="M29" s="1">
        <v>12</v>
      </c>
      <c r="N29" s="1" t="s">
        <v>1723</v>
      </c>
      <c r="P29" s="11">
        <v>15</v>
      </c>
      <c r="Q29" s="11" t="s">
        <v>1679</v>
      </c>
      <c r="S29" s="1">
        <v>13</v>
      </c>
      <c r="T29" s="1" t="s">
        <v>1703</v>
      </c>
      <c r="V29" s="1">
        <v>27</v>
      </c>
      <c r="W29" s="1" t="s">
        <v>1914</v>
      </c>
      <c r="Y29" s="1">
        <v>27</v>
      </c>
      <c r="Z29" s="1" t="s">
        <v>7990</v>
      </c>
      <c r="AE29" s="1">
        <v>23</v>
      </c>
      <c r="AF29" s="1" t="s">
        <v>8078</v>
      </c>
    </row>
    <row r="30" spans="1:32" x14ac:dyDescent="0.25">
      <c r="A30" s="1">
        <v>28</v>
      </c>
      <c r="B30" s="1" t="s">
        <v>1501</v>
      </c>
      <c r="J30" s="1">
        <v>2</v>
      </c>
      <c r="K30" s="3" t="s">
        <v>8048</v>
      </c>
      <c r="M30" s="1">
        <v>13</v>
      </c>
      <c r="N30" s="1" t="s">
        <v>1724</v>
      </c>
      <c r="P30" s="11">
        <v>16</v>
      </c>
      <c r="Q30" s="11" t="s">
        <v>1680</v>
      </c>
      <c r="S30" s="1">
        <v>14</v>
      </c>
      <c r="T30" s="1" t="s">
        <v>1702</v>
      </c>
      <c r="V30" s="1">
        <v>28</v>
      </c>
      <c r="W30" s="1" t="s">
        <v>7882</v>
      </c>
      <c r="Y30" s="1">
        <v>28</v>
      </c>
      <c r="Z30" s="1" t="s">
        <v>7987</v>
      </c>
      <c r="AE30" s="1">
        <v>24</v>
      </c>
      <c r="AF30" s="1" t="s">
        <v>8079</v>
      </c>
    </row>
    <row r="31" spans="1:32" x14ac:dyDescent="0.25">
      <c r="A31" s="1">
        <v>29</v>
      </c>
      <c r="B31" s="1" t="s">
        <v>1501</v>
      </c>
      <c r="J31" s="1">
        <v>3</v>
      </c>
      <c r="K31" s="1" t="s">
        <v>1567</v>
      </c>
      <c r="M31" s="1">
        <v>14</v>
      </c>
      <c r="N31" s="1" t="s">
        <v>1725</v>
      </c>
      <c r="P31" s="11">
        <v>17</v>
      </c>
      <c r="Q31" s="11" t="s">
        <v>1681</v>
      </c>
      <c r="S31" s="1">
        <v>15</v>
      </c>
      <c r="T31" s="1" t="s">
        <v>1704</v>
      </c>
      <c r="V31" s="1">
        <v>29</v>
      </c>
      <c r="W31" s="1" t="s">
        <v>2237</v>
      </c>
      <c r="Y31" s="1">
        <v>29</v>
      </c>
      <c r="Z31" s="1" t="s">
        <v>7845</v>
      </c>
      <c r="AE31" s="1">
        <v>25</v>
      </c>
      <c r="AF31" s="1" t="s">
        <v>8080</v>
      </c>
    </row>
    <row r="32" spans="1:32" x14ac:dyDescent="0.25">
      <c r="A32" s="1">
        <v>30</v>
      </c>
      <c r="B32" s="1" t="s">
        <v>1501</v>
      </c>
      <c r="J32" s="1">
        <v>4</v>
      </c>
      <c r="K32" s="1" t="s">
        <v>1568</v>
      </c>
      <c r="M32" s="1">
        <v>15</v>
      </c>
      <c r="N32" s="1" t="s">
        <v>1726</v>
      </c>
      <c r="P32" s="11">
        <v>18</v>
      </c>
      <c r="Q32" s="11" t="s">
        <v>1682</v>
      </c>
      <c r="S32" s="1">
        <v>16</v>
      </c>
      <c r="T32" s="1" t="s">
        <v>1705</v>
      </c>
      <c r="V32" s="1">
        <v>30</v>
      </c>
      <c r="W32" s="1" t="s">
        <v>1734</v>
      </c>
      <c r="Y32" s="1">
        <v>30</v>
      </c>
      <c r="Z32" s="1" t="s">
        <v>7849</v>
      </c>
    </row>
    <row r="33" spans="1:26" x14ac:dyDescent="0.25">
      <c r="A33" s="1">
        <v>31</v>
      </c>
      <c r="B33" s="1" t="s">
        <v>1501</v>
      </c>
      <c r="J33" s="1">
        <v>5</v>
      </c>
      <c r="K33" s="1" t="s">
        <v>1569</v>
      </c>
      <c r="M33" s="1">
        <v>16</v>
      </c>
      <c r="N33" s="1" t="s">
        <v>1727</v>
      </c>
      <c r="P33" s="11">
        <v>19</v>
      </c>
      <c r="Q33" s="11" t="s">
        <v>1685</v>
      </c>
      <c r="S33" s="1">
        <v>17</v>
      </c>
      <c r="T33" s="1" t="s">
        <v>1705</v>
      </c>
      <c r="V33" s="1">
        <v>31</v>
      </c>
      <c r="W33" s="1" t="s">
        <v>7888</v>
      </c>
      <c r="Y33" s="1">
        <v>31</v>
      </c>
      <c r="Z33" s="1" t="s">
        <v>7952</v>
      </c>
    </row>
    <row r="34" spans="1:26" x14ac:dyDescent="0.25">
      <c r="A34" s="1">
        <v>32</v>
      </c>
      <c r="B34" s="1" t="s">
        <v>1501</v>
      </c>
      <c r="J34" s="1">
        <v>6</v>
      </c>
      <c r="K34" s="1" t="s">
        <v>1570</v>
      </c>
      <c r="M34" s="1">
        <v>17</v>
      </c>
      <c r="N34" s="1" t="s">
        <v>1728</v>
      </c>
      <c r="P34" s="11">
        <v>20</v>
      </c>
      <c r="Q34" s="11" t="s">
        <v>1683</v>
      </c>
      <c r="S34" s="1">
        <v>18</v>
      </c>
      <c r="T34" s="1" t="s">
        <v>1706</v>
      </c>
      <c r="V34" s="1">
        <v>32</v>
      </c>
      <c r="W34" s="1" t="s">
        <v>1915</v>
      </c>
      <c r="Y34" s="1">
        <v>32</v>
      </c>
      <c r="Z34" s="1" t="s">
        <v>7860</v>
      </c>
    </row>
    <row r="35" spans="1:26" x14ac:dyDescent="0.25">
      <c r="A35" s="1">
        <v>33</v>
      </c>
      <c r="B35" s="1" t="s">
        <v>1501</v>
      </c>
      <c r="J35" s="1">
        <v>7</v>
      </c>
      <c r="K35" s="1" t="s">
        <v>1571</v>
      </c>
      <c r="M35" s="1">
        <v>18</v>
      </c>
      <c r="N35" s="1" t="s">
        <v>1729</v>
      </c>
      <c r="P35" s="11">
        <v>21</v>
      </c>
      <c r="Q35" s="11" t="s">
        <v>1684</v>
      </c>
      <c r="S35" s="1">
        <v>19</v>
      </c>
      <c r="T35" s="1" t="s">
        <v>1707</v>
      </c>
      <c r="V35" s="1">
        <v>33</v>
      </c>
      <c r="W35" s="1" t="s">
        <v>2330</v>
      </c>
      <c r="Y35" s="1">
        <v>33</v>
      </c>
      <c r="Z35" s="1" t="s">
        <v>7984</v>
      </c>
    </row>
    <row r="36" spans="1:26" x14ac:dyDescent="0.25">
      <c r="A36" s="1">
        <v>34</v>
      </c>
      <c r="B36" s="1" t="s">
        <v>1501</v>
      </c>
      <c r="J36" s="1">
        <v>8</v>
      </c>
      <c r="K36" s="1" t="s">
        <v>1572</v>
      </c>
      <c r="M36" s="1">
        <v>19</v>
      </c>
      <c r="N36" s="1" t="s">
        <v>1730</v>
      </c>
      <c r="P36" s="11">
        <v>22</v>
      </c>
      <c r="Q36" s="11" t="s">
        <v>1686</v>
      </c>
      <c r="S36" s="1">
        <v>20</v>
      </c>
      <c r="T36" s="1" t="s">
        <v>1708</v>
      </c>
      <c r="V36" s="1">
        <v>34</v>
      </c>
      <c r="W36" s="1" t="s">
        <v>1896</v>
      </c>
      <c r="Y36" s="1">
        <v>34</v>
      </c>
      <c r="Z36" s="1" t="s">
        <v>7985</v>
      </c>
    </row>
    <row r="37" spans="1:26" x14ac:dyDescent="0.25">
      <c r="A37" s="1">
        <v>35</v>
      </c>
      <c r="B37" s="1" t="s">
        <v>1501</v>
      </c>
      <c r="J37" s="1">
        <v>9</v>
      </c>
      <c r="K37" s="1" t="s">
        <v>1573</v>
      </c>
      <c r="M37" s="1">
        <v>20</v>
      </c>
      <c r="N37" s="1" t="s">
        <v>1731</v>
      </c>
      <c r="P37" s="11">
        <v>23</v>
      </c>
      <c r="Q37" s="11" t="s">
        <v>1687</v>
      </c>
      <c r="V37" s="1">
        <v>35</v>
      </c>
      <c r="W37" s="1" t="s">
        <v>1917</v>
      </c>
      <c r="Y37" s="1">
        <v>35</v>
      </c>
      <c r="Z37" s="1" t="s">
        <v>7982</v>
      </c>
    </row>
    <row r="38" spans="1:26" x14ac:dyDescent="0.25">
      <c r="A38" s="1">
        <v>36</v>
      </c>
      <c r="B38" s="1" t="s">
        <v>1501</v>
      </c>
      <c r="J38" s="1">
        <v>10</v>
      </c>
      <c r="K38" s="1" t="s">
        <v>1574</v>
      </c>
      <c r="P38" s="11">
        <v>24</v>
      </c>
      <c r="Q38" s="11" t="s">
        <v>1688</v>
      </c>
      <c r="V38" s="1">
        <v>36</v>
      </c>
      <c r="W38" s="1" t="s">
        <v>2293</v>
      </c>
      <c r="Y38" s="1">
        <v>36</v>
      </c>
      <c r="Z38" s="1" t="s">
        <v>7935</v>
      </c>
    </row>
    <row r="39" spans="1:26" x14ac:dyDescent="0.25">
      <c r="A39" s="1">
        <v>37</v>
      </c>
      <c r="B39" s="1" t="s">
        <v>1501</v>
      </c>
      <c r="J39" s="1">
        <v>11</v>
      </c>
      <c r="K39" s="1" t="s">
        <v>1575</v>
      </c>
      <c r="M39" s="2"/>
      <c r="N39" s="1"/>
      <c r="P39" s="11">
        <v>25</v>
      </c>
      <c r="Q39" s="11" t="s">
        <v>1709</v>
      </c>
      <c r="V39" s="1">
        <v>37</v>
      </c>
      <c r="W39" s="1" t="s">
        <v>2293</v>
      </c>
      <c r="Y39" s="1">
        <v>37</v>
      </c>
      <c r="Z39" s="1" t="s">
        <v>7945</v>
      </c>
    </row>
    <row r="40" spans="1:26" x14ac:dyDescent="0.25">
      <c r="A40" s="1">
        <v>38</v>
      </c>
      <c r="B40" s="1" t="s">
        <v>1501</v>
      </c>
      <c r="J40" s="1">
        <v>12</v>
      </c>
      <c r="K40" s="1" t="s">
        <v>1576</v>
      </c>
      <c r="M40" s="1"/>
      <c r="N40" s="1"/>
      <c r="P40" s="11">
        <v>26</v>
      </c>
      <c r="Q40" s="11" t="s">
        <v>1689</v>
      </c>
      <c r="V40" s="1">
        <v>38</v>
      </c>
      <c r="W40" s="1" t="s">
        <v>2317</v>
      </c>
      <c r="Y40" s="1">
        <v>38</v>
      </c>
      <c r="Z40" s="1" t="s">
        <v>7986</v>
      </c>
    </row>
    <row r="41" spans="1:26" x14ac:dyDescent="0.25">
      <c r="A41" s="1">
        <v>39</v>
      </c>
      <c r="B41" s="1" t="s">
        <v>1501</v>
      </c>
      <c r="J41" s="1">
        <v>13</v>
      </c>
      <c r="K41" s="1" t="s">
        <v>1577</v>
      </c>
      <c r="M41" s="12"/>
      <c r="N41" s="1"/>
      <c r="P41" s="11">
        <v>27</v>
      </c>
      <c r="Q41" s="11" t="s">
        <v>1690</v>
      </c>
      <c r="V41" s="1">
        <v>39</v>
      </c>
      <c r="W41" s="1" t="s">
        <v>2370</v>
      </c>
      <c r="Y41" s="1">
        <v>39</v>
      </c>
      <c r="Z41" s="1" t="s">
        <v>7951</v>
      </c>
    </row>
    <row r="42" spans="1:26" x14ac:dyDescent="0.25">
      <c r="A42" s="1">
        <v>40</v>
      </c>
      <c r="B42" s="1" t="s">
        <v>1501</v>
      </c>
      <c r="J42" s="1">
        <v>14</v>
      </c>
      <c r="K42" s="1" t="s">
        <v>1578</v>
      </c>
      <c r="M42" s="14"/>
      <c r="N42" s="1"/>
      <c r="P42" s="11">
        <v>28</v>
      </c>
      <c r="Q42" s="11" t="s">
        <v>7993</v>
      </c>
      <c r="V42" s="1">
        <v>40</v>
      </c>
      <c r="W42" s="1" t="s">
        <v>1897</v>
      </c>
      <c r="Y42" s="1">
        <v>40</v>
      </c>
      <c r="Z42" s="1" t="s">
        <v>7989</v>
      </c>
    </row>
    <row r="43" spans="1:26" x14ac:dyDescent="0.25">
      <c r="A43" s="1">
        <v>41</v>
      </c>
      <c r="B43" s="1" t="s">
        <v>1501</v>
      </c>
      <c r="J43" s="1">
        <v>15</v>
      </c>
      <c r="K43" s="1" t="s">
        <v>1579</v>
      </c>
      <c r="M43" s="15"/>
      <c r="N43" s="1"/>
      <c r="V43" s="1">
        <v>41</v>
      </c>
      <c r="W43" s="1" t="s">
        <v>7892</v>
      </c>
      <c r="Y43" s="1">
        <v>41</v>
      </c>
      <c r="Z43" s="1" t="s">
        <v>7968</v>
      </c>
    </row>
    <row r="44" spans="1:26" x14ac:dyDescent="0.25">
      <c r="A44" s="1">
        <v>42</v>
      </c>
      <c r="B44" s="1" t="s">
        <v>1501</v>
      </c>
      <c r="J44" s="1">
        <v>16</v>
      </c>
      <c r="K44" s="1" t="s">
        <v>1580</v>
      </c>
      <c r="M44" s="15"/>
      <c r="N44" s="1"/>
      <c r="P44" s="2" t="s">
        <v>1408</v>
      </c>
      <c r="Q44" s="1"/>
      <c r="V44" s="1">
        <v>42</v>
      </c>
      <c r="W44" s="1" t="s">
        <v>1898</v>
      </c>
      <c r="Y44" s="1">
        <v>42</v>
      </c>
      <c r="Z44" s="1" t="s">
        <v>7967</v>
      </c>
    </row>
    <row r="45" spans="1:26" x14ac:dyDescent="0.25">
      <c r="A45" s="1">
        <v>43</v>
      </c>
      <c r="B45" s="1" t="s">
        <v>1501</v>
      </c>
      <c r="J45" s="1">
        <v>17</v>
      </c>
      <c r="K45" s="1" t="s">
        <v>1581</v>
      </c>
      <c r="M45" s="14"/>
      <c r="N45" s="1"/>
      <c r="P45" s="1">
        <v>1</v>
      </c>
      <c r="Q45" s="1" t="s">
        <v>8021</v>
      </c>
      <c r="V45" s="1">
        <v>43</v>
      </c>
      <c r="W45" s="1" t="s">
        <v>2281</v>
      </c>
      <c r="Y45" s="1">
        <v>43</v>
      </c>
      <c r="Z45" s="1" t="s">
        <v>7976</v>
      </c>
    </row>
    <row r="46" spans="1:26" x14ac:dyDescent="0.25">
      <c r="A46" s="1">
        <v>44</v>
      </c>
      <c r="B46" s="1" t="s">
        <v>1501</v>
      </c>
      <c r="J46" s="1">
        <v>18</v>
      </c>
      <c r="K46" s="1" t="s">
        <v>1582</v>
      </c>
      <c r="M46" s="15"/>
      <c r="N46" s="1"/>
      <c r="P46" s="1">
        <v>2</v>
      </c>
      <c r="Q46" s="1" t="s">
        <v>8020</v>
      </c>
      <c r="V46" s="1">
        <v>44</v>
      </c>
      <c r="W46" s="1" t="s">
        <v>1919</v>
      </c>
      <c r="Y46" s="1">
        <v>44</v>
      </c>
      <c r="Z46" s="1" t="s">
        <v>7957</v>
      </c>
    </row>
    <row r="47" spans="1:26" x14ac:dyDescent="0.25">
      <c r="A47" s="1">
        <v>45</v>
      </c>
      <c r="B47" s="1" t="s">
        <v>1501</v>
      </c>
      <c r="J47" s="1">
        <v>19</v>
      </c>
      <c r="K47" s="1" t="s">
        <v>1583</v>
      </c>
      <c r="M47" s="14"/>
      <c r="N47" s="1"/>
      <c r="P47" s="1">
        <v>3</v>
      </c>
      <c r="Q47" s="1" t="s">
        <v>8019</v>
      </c>
      <c r="V47" s="1">
        <v>45</v>
      </c>
      <c r="W47" s="1" t="s">
        <v>1918</v>
      </c>
      <c r="Y47" s="1">
        <v>45</v>
      </c>
      <c r="Z47" s="1" t="s">
        <v>7946</v>
      </c>
    </row>
    <row r="48" spans="1:26" x14ac:dyDescent="0.25">
      <c r="A48" s="1">
        <v>46</v>
      </c>
      <c r="B48" s="1" t="s">
        <v>1501</v>
      </c>
      <c r="J48" s="1">
        <v>20</v>
      </c>
      <c r="K48" s="1" t="s">
        <v>1584</v>
      </c>
      <c r="M48" s="15"/>
      <c r="P48" s="1">
        <v>4</v>
      </c>
      <c r="Q48" s="1" t="s">
        <v>8018</v>
      </c>
      <c r="V48" s="1">
        <v>46</v>
      </c>
      <c r="W48" s="1" t="s">
        <v>2365</v>
      </c>
      <c r="Y48" s="1">
        <v>46</v>
      </c>
      <c r="Z48" s="1" t="s">
        <v>7843</v>
      </c>
    </row>
    <row r="49" spans="1:26" x14ac:dyDescent="0.25">
      <c r="A49" s="1">
        <v>47</v>
      </c>
      <c r="B49" s="1" t="s">
        <v>1501</v>
      </c>
      <c r="J49" s="1">
        <v>21</v>
      </c>
      <c r="K49" s="1" t="s">
        <v>1585</v>
      </c>
      <c r="M49" s="14"/>
      <c r="P49" s="1">
        <v>5</v>
      </c>
      <c r="Q49" s="1" t="s">
        <v>8017</v>
      </c>
      <c r="V49" s="1">
        <v>47</v>
      </c>
      <c r="W49" s="1" t="s">
        <v>2365</v>
      </c>
      <c r="Y49" s="1">
        <v>47</v>
      </c>
      <c r="Z49" s="1" t="s">
        <v>7842</v>
      </c>
    </row>
    <row r="50" spans="1:26" x14ac:dyDescent="0.25">
      <c r="A50" s="1">
        <v>48</v>
      </c>
      <c r="B50" s="1" t="s">
        <v>1501</v>
      </c>
      <c r="J50" s="1">
        <v>22</v>
      </c>
      <c r="K50" s="1" t="s">
        <v>1586</v>
      </c>
      <c r="M50" s="14"/>
      <c r="P50" s="1">
        <v>6</v>
      </c>
      <c r="Q50" s="1" t="s">
        <v>8016</v>
      </c>
      <c r="V50" s="1">
        <v>48</v>
      </c>
      <c r="W50" s="1" t="s">
        <v>2230</v>
      </c>
      <c r="Y50" s="1">
        <v>48</v>
      </c>
      <c r="Z50" s="1" t="s">
        <v>7948</v>
      </c>
    </row>
    <row r="51" spans="1:26" x14ac:dyDescent="0.25">
      <c r="A51" s="1">
        <v>49</v>
      </c>
      <c r="B51" s="1" t="s">
        <v>1501</v>
      </c>
      <c r="J51" s="1">
        <v>23</v>
      </c>
      <c r="K51" s="1" t="s">
        <v>1587</v>
      </c>
      <c r="M51" s="12"/>
      <c r="P51" s="1">
        <v>7</v>
      </c>
      <c r="Q51" s="1" t="s">
        <v>8015</v>
      </c>
      <c r="V51" s="1">
        <v>49</v>
      </c>
      <c r="W51" s="1" t="s">
        <v>2372</v>
      </c>
      <c r="Y51" s="1">
        <v>49</v>
      </c>
      <c r="Z51" s="1" t="s">
        <v>7947</v>
      </c>
    </row>
    <row r="52" spans="1:26" x14ac:dyDescent="0.25">
      <c r="A52" s="1">
        <v>50</v>
      </c>
      <c r="B52" s="1" t="s">
        <v>1501</v>
      </c>
      <c r="J52" s="1">
        <v>24</v>
      </c>
      <c r="K52" s="1" t="s">
        <v>1588</v>
      </c>
      <c r="P52" s="1">
        <v>8</v>
      </c>
      <c r="Q52" s="1" t="s">
        <v>8014</v>
      </c>
      <c r="V52" s="1">
        <v>50</v>
      </c>
      <c r="W52" s="1" t="s">
        <v>7890</v>
      </c>
      <c r="Y52" s="1">
        <v>50</v>
      </c>
      <c r="Z52" s="1" t="s">
        <v>7960</v>
      </c>
    </row>
    <row r="53" spans="1:26" x14ac:dyDescent="0.25">
      <c r="A53" s="1">
        <v>51</v>
      </c>
      <c r="B53" s="1" t="s">
        <v>1501</v>
      </c>
      <c r="J53" s="1">
        <v>25</v>
      </c>
      <c r="K53" s="1" t="s">
        <v>1589</v>
      </c>
      <c r="P53" s="1">
        <v>9</v>
      </c>
      <c r="Q53" s="1" t="s">
        <v>8013</v>
      </c>
      <c r="V53" s="1">
        <v>51</v>
      </c>
      <c r="W53" s="1" t="s">
        <v>2249</v>
      </c>
      <c r="Y53" s="1">
        <v>51</v>
      </c>
      <c r="Z53" s="1" t="s">
        <v>7961</v>
      </c>
    </row>
    <row r="54" spans="1:26" x14ac:dyDescent="0.25">
      <c r="A54" s="1">
        <v>52</v>
      </c>
      <c r="B54" s="1" t="s">
        <v>1501</v>
      </c>
      <c r="J54" s="1">
        <v>26</v>
      </c>
      <c r="K54" s="1" t="s">
        <v>1590</v>
      </c>
      <c r="P54" s="1">
        <v>10</v>
      </c>
      <c r="Q54" s="1" t="s">
        <v>8012</v>
      </c>
      <c r="V54" s="1">
        <v>52</v>
      </c>
      <c r="W54" s="1" t="s">
        <v>2324</v>
      </c>
      <c r="Y54" s="1">
        <v>52</v>
      </c>
      <c r="Z54" s="1" t="s">
        <v>7936</v>
      </c>
    </row>
    <row r="55" spans="1:26" x14ac:dyDescent="0.25">
      <c r="A55" s="1">
        <v>53</v>
      </c>
      <c r="B55" s="1" t="s">
        <v>1501</v>
      </c>
      <c r="J55" s="1">
        <v>27</v>
      </c>
      <c r="K55" s="1" t="s">
        <v>1591</v>
      </c>
      <c r="P55" s="1">
        <v>11</v>
      </c>
      <c r="Q55" s="1" t="s">
        <v>8011</v>
      </c>
      <c r="V55" s="1">
        <v>53</v>
      </c>
      <c r="W55" s="1" t="s">
        <v>1920</v>
      </c>
      <c r="Y55" s="1">
        <v>53</v>
      </c>
      <c r="Z55" s="1" t="s">
        <v>7941</v>
      </c>
    </row>
    <row r="56" spans="1:26" x14ac:dyDescent="0.25">
      <c r="A56" s="1">
        <v>54</v>
      </c>
      <c r="B56" s="1" t="s">
        <v>1501</v>
      </c>
      <c r="J56" s="1">
        <v>28</v>
      </c>
      <c r="K56" s="1" t="s">
        <v>1592</v>
      </c>
      <c r="P56" s="1">
        <v>12</v>
      </c>
      <c r="Q56" s="1" t="s">
        <v>8010</v>
      </c>
      <c r="V56" s="1">
        <v>54</v>
      </c>
      <c r="W56" s="1" t="s">
        <v>1921</v>
      </c>
      <c r="Y56" s="1">
        <v>54</v>
      </c>
      <c r="Z56" s="1" t="s">
        <v>7981</v>
      </c>
    </row>
    <row r="57" spans="1:26" x14ac:dyDescent="0.25">
      <c r="A57" s="1">
        <v>55</v>
      </c>
      <c r="B57" s="1" t="s">
        <v>1501</v>
      </c>
      <c r="J57" s="1">
        <v>29</v>
      </c>
      <c r="K57" s="1" t="s">
        <v>1593</v>
      </c>
      <c r="P57" s="1">
        <v>13</v>
      </c>
      <c r="Q57" s="1" t="s">
        <v>8009</v>
      </c>
      <c r="V57" s="1">
        <v>55</v>
      </c>
      <c r="W57" s="1" t="s">
        <v>2290</v>
      </c>
      <c r="Y57" s="1">
        <v>55</v>
      </c>
      <c r="Z57" s="1" t="s">
        <v>7954</v>
      </c>
    </row>
    <row r="58" spans="1:26" x14ac:dyDescent="0.25">
      <c r="A58" s="1">
        <v>56</v>
      </c>
      <c r="B58" s="1" t="s">
        <v>1501</v>
      </c>
      <c r="J58" s="1">
        <v>30</v>
      </c>
      <c r="K58" s="1" t="s">
        <v>1594</v>
      </c>
      <c r="P58" s="1">
        <v>14</v>
      </c>
      <c r="Q58" s="1" t="s">
        <v>8008</v>
      </c>
      <c r="V58" s="1">
        <v>56</v>
      </c>
      <c r="W58" s="1" t="s">
        <v>2290</v>
      </c>
      <c r="Y58" s="1">
        <v>56</v>
      </c>
      <c r="Z58" s="1" t="s">
        <v>1521</v>
      </c>
    </row>
    <row r="59" spans="1:26" x14ac:dyDescent="0.25">
      <c r="A59" s="1">
        <v>57</v>
      </c>
      <c r="B59" s="1" t="s">
        <v>1501</v>
      </c>
      <c r="J59" s="1">
        <v>31</v>
      </c>
      <c r="K59" s="1" t="s">
        <v>1595</v>
      </c>
      <c r="P59" s="1">
        <v>15</v>
      </c>
      <c r="Q59" s="1" t="s">
        <v>8007</v>
      </c>
      <c r="V59" s="1">
        <v>57</v>
      </c>
      <c r="W59" s="1" t="s">
        <v>2240</v>
      </c>
      <c r="Y59" s="1">
        <v>57</v>
      </c>
      <c r="Z59" s="1" t="s">
        <v>1987</v>
      </c>
    </row>
    <row r="60" spans="1:26" x14ac:dyDescent="0.25">
      <c r="A60" s="1">
        <v>58</v>
      </c>
      <c r="B60" s="1" t="s">
        <v>1501</v>
      </c>
      <c r="J60" s="1">
        <v>32</v>
      </c>
      <c r="K60" s="1" t="s">
        <v>1596</v>
      </c>
      <c r="P60" s="1">
        <v>16</v>
      </c>
      <c r="Q60" s="1" t="s">
        <v>8006</v>
      </c>
      <c r="V60" s="1">
        <v>58</v>
      </c>
      <c r="W60" s="1" t="s">
        <v>7872</v>
      </c>
      <c r="Y60" s="1">
        <v>58</v>
      </c>
      <c r="Z60" s="1" t="s">
        <v>1990</v>
      </c>
    </row>
    <row r="61" spans="1:26" x14ac:dyDescent="0.25">
      <c r="A61" s="1">
        <v>59</v>
      </c>
      <c r="B61" s="1" t="s">
        <v>1501</v>
      </c>
      <c r="J61" s="1">
        <v>33</v>
      </c>
      <c r="K61" s="13" t="s">
        <v>1597</v>
      </c>
      <c r="P61" s="1">
        <v>17</v>
      </c>
      <c r="Q61" s="1" t="s">
        <v>8005</v>
      </c>
      <c r="V61" s="1">
        <v>59</v>
      </c>
      <c r="W61" s="1" t="s">
        <v>1922</v>
      </c>
      <c r="Y61" s="1">
        <v>59</v>
      </c>
      <c r="Z61" s="1" t="s">
        <v>7844</v>
      </c>
    </row>
    <row r="62" spans="1:26" x14ac:dyDescent="0.25">
      <c r="A62" s="1">
        <v>60</v>
      </c>
      <c r="B62" s="1" t="s">
        <v>1501</v>
      </c>
      <c r="J62" s="1">
        <v>34</v>
      </c>
      <c r="K62" s="6" t="s">
        <v>1598</v>
      </c>
      <c r="P62" s="1">
        <v>18</v>
      </c>
      <c r="Q62" s="1" t="s">
        <v>8004</v>
      </c>
      <c r="V62" s="1">
        <v>60</v>
      </c>
      <c r="W62" s="1" t="s">
        <v>2241</v>
      </c>
      <c r="Y62" s="1">
        <v>60</v>
      </c>
      <c r="Z62" s="1" t="s">
        <v>7938</v>
      </c>
    </row>
    <row r="63" spans="1:26" x14ac:dyDescent="0.25">
      <c r="A63" s="1">
        <v>61</v>
      </c>
      <c r="B63" s="1" t="s">
        <v>1501</v>
      </c>
      <c r="J63" s="1">
        <v>35</v>
      </c>
      <c r="K63" s="1" t="s">
        <v>1599</v>
      </c>
      <c r="P63" s="1">
        <v>19</v>
      </c>
      <c r="Q63" s="1" t="s">
        <v>8003</v>
      </c>
      <c r="V63" s="1">
        <v>61</v>
      </c>
      <c r="W63" s="1" t="s">
        <v>2242</v>
      </c>
      <c r="Y63" s="1">
        <v>61</v>
      </c>
      <c r="Z63" s="1" t="s">
        <v>7858</v>
      </c>
    </row>
    <row r="64" spans="1:26" x14ac:dyDescent="0.25">
      <c r="A64" s="1">
        <v>62</v>
      </c>
      <c r="B64" s="1" t="s">
        <v>1501</v>
      </c>
      <c r="J64" s="1">
        <v>36</v>
      </c>
      <c r="K64" s="1" t="s">
        <v>1600</v>
      </c>
      <c r="P64" s="1">
        <v>20</v>
      </c>
      <c r="Q64" s="1" t="s">
        <v>8002</v>
      </c>
      <c r="V64" s="1">
        <v>62</v>
      </c>
      <c r="W64" s="1" t="s">
        <v>1923</v>
      </c>
      <c r="Y64" s="1">
        <v>62</v>
      </c>
      <c r="Z64" s="1" t="s">
        <v>7853</v>
      </c>
    </row>
    <row r="65" spans="1:26" x14ac:dyDescent="0.25">
      <c r="A65" s="1">
        <v>63</v>
      </c>
      <c r="B65" s="1" t="s">
        <v>1501</v>
      </c>
      <c r="J65" s="1">
        <v>37</v>
      </c>
      <c r="K65" s="1" t="s">
        <v>1601</v>
      </c>
      <c r="P65" s="1">
        <v>21</v>
      </c>
      <c r="Q65" s="1" t="s">
        <v>8001</v>
      </c>
      <c r="V65" s="1">
        <v>63</v>
      </c>
      <c r="W65" s="1" t="s">
        <v>1924</v>
      </c>
      <c r="Y65" s="1">
        <v>63</v>
      </c>
      <c r="Z65" s="1" t="s">
        <v>7852</v>
      </c>
    </row>
    <row r="66" spans="1:26" x14ac:dyDescent="0.25">
      <c r="A66" s="1">
        <v>64</v>
      </c>
      <c r="B66" s="1" t="s">
        <v>1501</v>
      </c>
      <c r="J66" s="1">
        <v>38</v>
      </c>
      <c r="K66" s="1" t="s">
        <v>1602</v>
      </c>
      <c r="P66" s="1">
        <v>22</v>
      </c>
      <c r="Q66" s="1" t="s">
        <v>8000</v>
      </c>
      <c r="V66" s="1">
        <v>64</v>
      </c>
      <c r="W66" s="1" t="s">
        <v>1925</v>
      </c>
      <c r="Y66" s="1">
        <v>64</v>
      </c>
      <c r="Z66" s="1" t="s">
        <v>7851</v>
      </c>
    </row>
    <row r="67" spans="1:26" x14ac:dyDescent="0.25">
      <c r="A67" s="1">
        <v>65</v>
      </c>
      <c r="B67" s="1" t="s">
        <v>1501</v>
      </c>
      <c r="J67" s="1">
        <v>39</v>
      </c>
      <c r="K67" s="1" t="s">
        <v>1603</v>
      </c>
      <c r="P67" s="1">
        <v>23</v>
      </c>
      <c r="Q67" s="1" t="s">
        <v>7999</v>
      </c>
      <c r="V67" s="1">
        <v>65</v>
      </c>
      <c r="W67" s="1" t="s">
        <v>7909</v>
      </c>
      <c r="Y67" s="1">
        <v>65</v>
      </c>
      <c r="Z67" s="1" t="s">
        <v>7963</v>
      </c>
    </row>
    <row r="68" spans="1:26" x14ac:dyDescent="0.25">
      <c r="A68" s="1">
        <v>66</v>
      </c>
      <c r="B68" s="1" t="s">
        <v>1501</v>
      </c>
      <c r="J68" s="1">
        <v>40</v>
      </c>
      <c r="K68" s="1" t="s">
        <v>1616</v>
      </c>
      <c r="P68" s="1">
        <v>24</v>
      </c>
      <c r="Q68" s="1" t="s">
        <v>7998</v>
      </c>
      <c r="V68" s="1">
        <v>66</v>
      </c>
      <c r="W68" s="1" t="s">
        <v>2294</v>
      </c>
      <c r="Y68" s="1">
        <v>66</v>
      </c>
      <c r="Z68" s="1" t="s">
        <v>7944</v>
      </c>
    </row>
    <row r="69" spans="1:26" x14ac:dyDescent="0.25">
      <c r="A69" s="1">
        <v>67</v>
      </c>
      <c r="B69" s="1" t="s">
        <v>1501</v>
      </c>
      <c r="J69" s="1">
        <v>41</v>
      </c>
      <c r="K69" s="1" t="s">
        <v>1604</v>
      </c>
      <c r="P69" s="1">
        <v>25</v>
      </c>
      <c r="Q69" s="1" t="s">
        <v>7997</v>
      </c>
      <c r="V69" s="1">
        <v>67</v>
      </c>
      <c r="W69" s="1" t="s">
        <v>2294</v>
      </c>
      <c r="Y69" s="1">
        <v>67</v>
      </c>
      <c r="Z69" s="1" t="s">
        <v>7850</v>
      </c>
    </row>
    <row r="70" spans="1:26" x14ac:dyDescent="0.25">
      <c r="A70" s="1">
        <v>68</v>
      </c>
      <c r="B70" s="1" t="s">
        <v>1501</v>
      </c>
      <c r="J70" s="1">
        <v>42</v>
      </c>
      <c r="K70" s="1" t="s">
        <v>1605</v>
      </c>
      <c r="P70" s="1">
        <v>26</v>
      </c>
      <c r="Q70" s="1" t="s">
        <v>7996</v>
      </c>
      <c r="V70" s="1">
        <v>68</v>
      </c>
      <c r="W70" s="1" t="s">
        <v>1926</v>
      </c>
      <c r="Y70" s="1">
        <v>68</v>
      </c>
      <c r="Z70" s="1" t="s">
        <v>7854</v>
      </c>
    </row>
    <row r="71" spans="1:26" x14ac:dyDescent="0.25">
      <c r="A71" s="1">
        <v>69</v>
      </c>
      <c r="B71" s="1" t="s">
        <v>1501</v>
      </c>
      <c r="J71" s="1">
        <v>43</v>
      </c>
      <c r="K71" s="1" t="s">
        <v>1606</v>
      </c>
      <c r="P71" s="1">
        <v>27</v>
      </c>
      <c r="Q71" s="1" t="s">
        <v>7995</v>
      </c>
      <c r="V71" s="1">
        <v>69</v>
      </c>
      <c r="W71" s="1" t="s">
        <v>2304</v>
      </c>
      <c r="Y71" s="1">
        <v>69</v>
      </c>
      <c r="Z71" s="1" t="s">
        <v>7855</v>
      </c>
    </row>
    <row r="72" spans="1:26" x14ac:dyDescent="0.25">
      <c r="A72" s="1">
        <v>70</v>
      </c>
      <c r="B72" s="1" t="s">
        <v>1501</v>
      </c>
      <c r="J72" s="1">
        <v>44</v>
      </c>
      <c r="K72" s="1" t="s">
        <v>1607</v>
      </c>
      <c r="V72" s="1">
        <v>70</v>
      </c>
      <c r="W72" s="1" t="s">
        <v>2304</v>
      </c>
      <c r="Y72" s="1">
        <v>70</v>
      </c>
      <c r="Z72" s="1" t="s">
        <v>7942</v>
      </c>
    </row>
    <row r="73" spans="1:26" x14ac:dyDescent="0.25">
      <c r="A73" s="1">
        <v>71</v>
      </c>
      <c r="B73" s="1" t="s">
        <v>1501</v>
      </c>
      <c r="J73" s="1">
        <v>45</v>
      </c>
      <c r="K73" s="1" t="s">
        <v>1608</v>
      </c>
      <c r="P73" s="2" t="s">
        <v>1511</v>
      </c>
      <c r="Q73" s="1"/>
      <c r="V73" s="1">
        <v>71</v>
      </c>
      <c r="W73" s="1" t="s">
        <v>2326</v>
      </c>
      <c r="Y73" s="1">
        <v>71</v>
      </c>
      <c r="Z73" s="1" t="s">
        <v>7977</v>
      </c>
    </row>
    <row r="74" spans="1:26" x14ac:dyDescent="0.25">
      <c r="A74" s="1">
        <v>72</v>
      </c>
      <c r="B74" s="1" t="s">
        <v>1501</v>
      </c>
      <c r="J74" s="1">
        <v>46</v>
      </c>
      <c r="K74" s="1" t="s">
        <v>1609</v>
      </c>
      <c r="P74" s="1">
        <v>1</v>
      </c>
      <c r="Q74" s="1" t="s">
        <v>8049</v>
      </c>
      <c r="V74" s="1">
        <v>72</v>
      </c>
      <c r="W74" s="1" t="s">
        <v>1899</v>
      </c>
      <c r="Y74" s="1">
        <v>72</v>
      </c>
      <c r="Z74" s="1" t="s">
        <v>7926</v>
      </c>
    </row>
    <row r="75" spans="1:26" x14ac:dyDescent="0.25">
      <c r="A75" s="1">
        <v>73</v>
      </c>
      <c r="B75" s="1" t="s">
        <v>1501</v>
      </c>
      <c r="J75" s="1">
        <v>47</v>
      </c>
      <c r="K75" s="1" t="s">
        <v>1610</v>
      </c>
      <c r="P75" s="1">
        <v>2</v>
      </c>
      <c r="Q75" s="1" t="s">
        <v>1382</v>
      </c>
      <c r="V75" s="1">
        <v>73</v>
      </c>
      <c r="W75" s="1" t="s">
        <v>1927</v>
      </c>
      <c r="Y75" s="1">
        <v>73</v>
      </c>
      <c r="Z75" s="1" t="s">
        <v>7925</v>
      </c>
    </row>
    <row r="76" spans="1:26" x14ac:dyDescent="0.25">
      <c r="A76" s="1">
        <v>74</v>
      </c>
      <c r="B76" s="1" t="s">
        <v>1501</v>
      </c>
      <c r="J76" s="1">
        <v>48</v>
      </c>
      <c r="K76" s="1" t="s">
        <v>1611</v>
      </c>
      <c r="P76" s="1">
        <v>3</v>
      </c>
      <c r="Q76" s="1" t="s">
        <v>1380</v>
      </c>
      <c r="V76" s="1">
        <v>74</v>
      </c>
      <c r="W76" s="1" t="s">
        <v>2246</v>
      </c>
      <c r="Y76" s="1">
        <v>74</v>
      </c>
      <c r="Z76" s="1" t="s">
        <v>7924</v>
      </c>
    </row>
    <row r="77" spans="1:26" x14ac:dyDescent="0.25">
      <c r="A77" s="1">
        <v>75</v>
      </c>
      <c r="B77" s="1" t="s">
        <v>1502</v>
      </c>
      <c r="J77" s="1">
        <v>49</v>
      </c>
      <c r="K77" s="1" t="s">
        <v>1612</v>
      </c>
      <c r="P77" s="1">
        <v>4</v>
      </c>
      <c r="Q77" s="1" t="s">
        <v>1381</v>
      </c>
      <c r="V77" s="1">
        <v>75</v>
      </c>
      <c r="W77" s="1" t="s">
        <v>2247</v>
      </c>
      <c r="Y77" s="1">
        <v>75</v>
      </c>
      <c r="Z77" s="1" t="s">
        <v>7857</v>
      </c>
    </row>
    <row r="78" spans="1:26" x14ac:dyDescent="0.25">
      <c r="A78" s="1">
        <v>76</v>
      </c>
      <c r="B78" s="1" t="s">
        <v>1502</v>
      </c>
      <c r="J78" s="1">
        <v>50</v>
      </c>
      <c r="K78" s="1" t="s">
        <v>1613</v>
      </c>
      <c r="P78" s="1"/>
      <c r="Q78" s="1"/>
      <c r="V78" s="1">
        <v>76</v>
      </c>
      <c r="W78" s="1" t="s">
        <v>2318</v>
      </c>
      <c r="Y78" s="1">
        <v>76</v>
      </c>
      <c r="Z78" s="1" t="s">
        <v>7994</v>
      </c>
    </row>
    <row r="79" spans="1:26" x14ac:dyDescent="0.25">
      <c r="A79" s="1">
        <v>77</v>
      </c>
      <c r="B79" s="1" t="s">
        <v>1502</v>
      </c>
      <c r="J79" s="1">
        <v>51</v>
      </c>
      <c r="K79" s="1" t="s">
        <v>1614</v>
      </c>
      <c r="P79" s="1"/>
      <c r="Q79" s="1"/>
      <c r="V79" s="1">
        <v>77</v>
      </c>
      <c r="W79" s="1" t="s">
        <v>2305</v>
      </c>
      <c r="Y79" s="1">
        <v>77</v>
      </c>
      <c r="Z79" s="1" t="s">
        <v>7964</v>
      </c>
    </row>
    <row r="80" spans="1:26" x14ac:dyDescent="0.25">
      <c r="A80" s="1">
        <v>78</v>
      </c>
      <c r="B80" s="1" t="s">
        <v>1502</v>
      </c>
      <c r="J80" s="1">
        <v>52</v>
      </c>
      <c r="K80" s="1" t="s">
        <v>1615</v>
      </c>
      <c r="P80" s="1"/>
      <c r="Q80" s="1"/>
      <c r="V80" s="1">
        <v>78</v>
      </c>
      <c r="W80" s="1" t="s">
        <v>2305</v>
      </c>
      <c r="Y80" s="1">
        <v>78</v>
      </c>
      <c r="Z80" s="1" t="s">
        <v>7846</v>
      </c>
    </row>
    <row r="81" spans="1:26" x14ac:dyDescent="0.25">
      <c r="A81" s="1">
        <v>79</v>
      </c>
      <c r="B81" s="1" t="s">
        <v>1502</v>
      </c>
      <c r="J81" s="1">
        <v>53</v>
      </c>
      <c r="K81" s="6" t="s">
        <v>1617</v>
      </c>
      <c r="P81" s="1"/>
      <c r="Q81" s="1"/>
      <c r="V81" s="1">
        <v>79</v>
      </c>
      <c r="W81" s="1" t="s">
        <v>2289</v>
      </c>
      <c r="Y81" s="1">
        <v>79</v>
      </c>
      <c r="Z81" s="1" t="s">
        <v>7939</v>
      </c>
    </row>
    <row r="82" spans="1:26" x14ac:dyDescent="0.25">
      <c r="A82" s="1">
        <v>80</v>
      </c>
      <c r="B82" s="1" t="s">
        <v>1502</v>
      </c>
      <c r="J82" s="1">
        <v>54</v>
      </c>
      <c r="K82" s="1" t="s">
        <v>1618</v>
      </c>
      <c r="V82" s="1">
        <v>80</v>
      </c>
      <c r="W82" s="1" t="s">
        <v>2289</v>
      </c>
      <c r="Y82" s="1">
        <v>80</v>
      </c>
      <c r="Z82" s="1" t="s">
        <v>7949</v>
      </c>
    </row>
    <row r="83" spans="1:26" x14ac:dyDescent="0.25">
      <c r="A83" s="1">
        <v>81</v>
      </c>
      <c r="B83" s="1" t="s">
        <v>1502</v>
      </c>
      <c r="J83" s="1">
        <v>55</v>
      </c>
      <c r="K83" s="1" t="s">
        <v>1619</v>
      </c>
      <c r="V83" s="1">
        <v>81</v>
      </c>
      <c r="W83" s="1" t="s">
        <v>2348</v>
      </c>
      <c r="Y83" s="1">
        <v>81</v>
      </c>
      <c r="Z83" s="1" t="s">
        <v>7959</v>
      </c>
    </row>
    <row r="84" spans="1:26" x14ac:dyDescent="0.25">
      <c r="A84" s="1">
        <v>82</v>
      </c>
      <c r="B84" s="1" t="s">
        <v>1502</v>
      </c>
      <c r="J84" s="1">
        <v>56</v>
      </c>
      <c r="K84" s="1" t="s">
        <v>1620</v>
      </c>
      <c r="V84" s="1">
        <v>82</v>
      </c>
      <c r="W84" s="1" t="s">
        <v>2349</v>
      </c>
      <c r="Y84" s="1">
        <v>82</v>
      </c>
      <c r="Z84" s="1" t="s">
        <v>1986</v>
      </c>
    </row>
    <row r="85" spans="1:26" x14ac:dyDescent="0.25">
      <c r="A85" s="1">
        <v>83</v>
      </c>
      <c r="B85" s="1" t="s">
        <v>1502</v>
      </c>
      <c r="J85" s="1">
        <v>57</v>
      </c>
      <c r="K85" s="1" t="s">
        <v>1621</v>
      </c>
      <c r="V85" s="1">
        <v>83</v>
      </c>
      <c r="W85" s="1" t="s">
        <v>7883</v>
      </c>
      <c r="Y85" s="1">
        <v>83</v>
      </c>
      <c r="Z85" s="1" t="s">
        <v>7983</v>
      </c>
    </row>
    <row r="86" spans="1:26" x14ac:dyDescent="0.25">
      <c r="A86" s="1">
        <v>84</v>
      </c>
      <c r="B86" s="1" t="s">
        <v>1502</v>
      </c>
      <c r="J86" s="1">
        <v>58</v>
      </c>
      <c r="K86" s="1" t="s">
        <v>1622</v>
      </c>
      <c r="V86" s="1">
        <v>84</v>
      </c>
      <c r="W86" s="1" t="s">
        <v>1928</v>
      </c>
      <c r="Y86" s="1">
        <v>84</v>
      </c>
      <c r="Z86" s="1" t="s">
        <v>7970</v>
      </c>
    </row>
    <row r="87" spans="1:26" x14ac:dyDescent="0.25">
      <c r="A87" s="1">
        <v>85</v>
      </c>
      <c r="B87" s="1" t="s">
        <v>1502</v>
      </c>
      <c r="J87" s="1">
        <v>59</v>
      </c>
      <c r="K87" s="1" t="s">
        <v>1623</v>
      </c>
      <c r="V87" s="1">
        <v>85</v>
      </c>
      <c r="W87" s="1" t="s">
        <v>2306</v>
      </c>
      <c r="Y87" s="1">
        <v>85</v>
      </c>
      <c r="Z87" s="1" t="s">
        <v>7847</v>
      </c>
    </row>
    <row r="88" spans="1:26" x14ac:dyDescent="0.25">
      <c r="A88" s="1">
        <v>86</v>
      </c>
      <c r="B88" s="1" t="s">
        <v>1502</v>
      </c>
      <c r="J88" s="1">
        <v>60</v>
      </c>
      <c r="K88" s="1" t="s">
        <v>1624</v>
      </c>
      <c r="V88" s="1">
        <v>86</v>
      </c>
      <c r="W88" s="1" t="s">
        <v>2306</v>
      </c>
      <c r="Y88" s="1">
        <v>86</v>
      </c>
      <c r="Z88" s="1" t="s">
        <v>7932</v>
      </c>
    </row>
    <row r="89" spans="1:26" x14ac:dyDescent="0.25">
      <c r="A89" s="1">
        <v>87</v>
      </c>
      <c r="B89" s="1" t="s">
        <v>1502</v>
      </c>
      <c r="J89" s="1">
        <v>61</v>
      </c>
      <c r="K89" s="1" t="s">
        <v>1625</v>
      </c>
      <c r="V89" s="1">
        <v>87</v>
      </c>
      <c r="W89" s="1" t="s">
        <v>1929</v>
      </c>
      <c r="Y89" s="1">
        <v>87</v>
      </c>
      <c r="Z89" s="1" t="s">
        <v>7928</v>
      </c>
    </row>
    <row r="90" spans="1:26" x14ac:dyDescent="0.25">
      <c r="A90" s="1">
        <v>88</v>
      </c>
      <c r="B90" s="1" t="s">
        <v>1502</v>
      </c>
      <c r="J90" s="1">
        <v>62</v>
      </c>
      <c r="K90" s="1" t="s">
        <v>1626</v>
      </c>
      <c r="V90" s="1">
        <v>88</v>
      </c>
      <c r="W90" s="1" t="s">
        <v>1930</v>
      </c>
      <c r="Y90" s="1">
        <v>88</v>
      </c>
      <c r="Z90" s="1" t="s">
        <v>7927</v>
      </c>
    </row>
    <row r="91" spans="1:26" x14ac:dyDescent="0.25">
      <c r="A91" s="1">
        <v>89</v>
      </c>
      <c r="B91" s="1" t="s">
        <v>1502</v>
      </c>
      <c r="J91" s="1">
        <v>63</v>
      </c>
      <c r="K91" s="1" t="s">
        <v>1627</v>
      </c>
      <c r="V91" s="1">
        <v>89</v>
      </c>
      <c r="W91" s="1" t="s">
        <v>1931</v>
      </c>
      <c r="Y91" s="1">
        <v>89</v>
      </c>
      <c r="Z91" s="1" t="s">
        <v>7969</v>
      </c>
    </row>
    <row r="92" spans="1:26" x14ac:dyDescent="0.25">
      <c r="A92" s="1">
        <v>90</v>
      </c>
      <c r="B92" s="1" t="s">
        <v>1503</v>
      </c>
      <c r="J92" s="1">
        <v>64</v>
      </c>
      <c r="K92" s="1" t="s">
        <v>1628</v>
      </c>
      <c r="V92" s="1">
        <v>90</v>
      </c>
      <c r="W92" s="1" t="s">
        <v>1932</v>
      </c>
      <c r="Y92" s="1">
        <v>90</v>
      </c>
      <c r="Z92" s="1" t="s">
        <v>1989</v>
      </c>
    </row>
    <row r="93" spans="1:26" x14ac:dyDescent="0.25">
      <c r="A93" s="1">
        <v>91</v>
      </c>
      <c r="B93" s="1" t="s">
        <v>1503</v>
      </c>
      <c r="J93" s="1">
        <v>65</v>
      </c>
      <c r="K93" s="1" t="s">
        <v>1629</v>
      </c>
      <c r="V93" s="1">
        <v>91</v>
      </c>
      <c r="W93" s="1" t="s">
        <v>1933</v>
      </c>
      <c r="Y93" s="1">
        <v>91</v>
      </c>
      <c r="Z93" s="1" t="s">
        <v>7974</v>
      </c>
    </row>
    <row r="94" spans="1:26" x14ac:dyDescent="0.25">
      <c r="A94" s="1">
        <v>92</v>
      </c>
      <c r="B94" s="1" t="s">
        <v>1503</v>
      </c>
      <c r="J94" s="1">
        <v>66</v>
      </c>
      <c r="K94" s="1" t="s">
        <v>1630</v>
      </c>
      <c r="V94" s="1">
        <v>92</v>
      </c>
      <c r="W94" s="1" t="s">
        <v>2282</v>
      </c>
      <c r="Y94" s="1">
        <v>92</v>
      </c>
      <c r="Z94" s="1" t="s">
        <v>7975</v>
      </c>
    </row>
    <row r="95" spans="1:26" x14ac:dyDescent="0.25">
      <c r="A95" s="1">
        <v>93</v>
      </c>
      <c r="B95" s="1" t="s">
        <v>1503</v>
      </c>
      <c r="J95" s="1">
        <v>67</v>
      </c>
      <c r="K95" s="1" t="s">
        <v>1631</v>
      </c>
      <c r="V95" s="1">
        <v>93</v>
      </c>
      <c r="W95" s="1" t="s">
        <v>1934</v>
      </c>
      <c r="Y95" s="1">
        <v>93</v>
      </c>
      <c r="Z95" s="1" t="s">
        <v>7950</v>
      </c>
    </row>
    <row r="96" spans="1:26" x14ac:dyDescent="0.25">
      <c r="A96" s="1">
        <v>94</v>
      </c>
      <c r="B96" s="1" t="s">
        <v>1503</v>
      </c>
      <c r="J96" s="1">
        <v>68</v>
      </c>
      <c r="K96" s="1" t="s">
        <v>1632</v>
      </c>
      <c r="V96" s="1">
        <v>94</v>
      </c>
      <c r="W96" s="1" t="s">
        <v>1935</v>
      </c>
      <c r="Y96" s="1">
        <v>94</v>
      </c>
      <c r="Z96" s="1" t="s">
        <v>7980</v>
      </c>
    </row>
    <row r="97" spans="1:26" x14ac:dyDescent="0.25">
      <c r="A97" s="1">
        <v>95</v>
      </c>
      <c r="B97" s="1" t="s">
        <v>1503</v>
      </c>
      <c r="J97" s="1">
        <v>69</v>
      </c>
      <c r="K97" s="1" t="s">
        <v>1633</v>
      </c>
      <c r="V97" s="1">
        <v>95</v>
      </c>
      <c r="W97" s="1" t="s">
        <v>2248</v>
      </c>
      <c r="Y97" s="1">
        <v>95</v>
      </c>
      <c r="Z97" s="1" t="s">
        <v>7929</v>
      </c>
    </row>
    <row r="98" spans="1:26" x14ac:dyDescent="0.25">
      <c r="A98" s="1">
        <v>96</v>
      </c>
      <c r="B98" s="1" t="s">
        <v>1503</v>
      </c>
      <c r="J98" s="1">
        <v>70</v>
      </c>
      <c r="K98" s="1" t="s">
        <v>1634</v>
      </c>
      <c r="V98" s="1">
        <v>96</v>
      </c>
      <c r="W98" s="1" t="s">
        <v>2298</v>
      </c>
      <c r="Y98" s="1">
        <v>96</v>
      </c>
      <c r="Z98" s="1" t="s">
        <v>7934</v>
      </c>
    </row>
    <row r="99" spans="1:26" x14ac:dyDescent="0.25">
      <c r="A99" s="1">
        <v>97</v>
      </c>
      <c r="B99" s="1" t="s">
        <v>1503</v>
      </c>
      <c r="J99" s="1">
        <v>71</v>
      </c>
      <c r="K99" s="1" t="s">
        <v>1635</v>
      </c>
      <c r="V99" s="1">
        <v>97</v>
      </c>
      <c r="W99" s="1" t="s">
        <v>2298</v>
      </c>
      <c r="Y99" s="1">
        <v>97</v>
      </c>
      <c r="Z99" s="1" t="s">
        <v>7958</v>
      </c>
    </row>
    <row r="100" spans="1:26" x14ac:dyDescent="0.25">
      <c r="A100" s="1">
        <v>98</v>
      </c>
      <c r="B100" s="1" t="s">
        <v>1504</v>
      </c>
      <c r="J100" s="1">
        <v>72</v>
      </c>
      <c r="K100" s="1" t="s">
        <v>1636</v>
      </c>
      <c r="V100" s="1">
        <v>98</v>
      </c>
      <c r="W100" s="1" t="s">
        <v>1936</v>
      </c>
      <c r="Y100" s="1">
        <v>98</v>
      </c>
      <c r="Z100" s="1" t="s">
        <v>1988</v>
      </c>
    </row>
    <row r="101" spans="1:26" x14ac:dyDescent="0.25">
      <c r="A101" s="1">
        <v>99</v>
      </c>
      <c r="B101" s="1" t="s">
        <v>1504</v>
      </c>
      <c r="J101" s="1">
        <v>73</v>
      </c>
      <c r="K101" s="1" t="s">
        <v>1637</v>
      </c>
      <c r="V101" s="1">
        <v>99</v>
      </c>
      <c r="W101" s="1" t="s">
        <v>1937</v>
      </c>
      <c r="Y101" s="1">
        <v>99</v>
      </c>
      <c r="Z101" s="1" t="s">
        <v>7988</v>
      </c>
    </row>
    <row r="102" spans="1:26" x14ac:dyDescent="0.25">
      <c r="A102" s="1">
        <v>100</v>
      </c>
      <c r="B102" s="1" t="s">
        <v>1504</v>
      </c>
      <c r="J102" s="1">
        <v>74</v>
      </c>
      <c r="K102" s="1" t="s">
        <v>1638</v>
      </c>
      <c r="V102" s="1">
        <v>100</v>
      </c>
      <c r="W102" s="1" t="s">
        <v>1938</v>
      </c>
      <c r="Y102" s="1">
        <v>100</v>
      </c>
      <c r="Z102" s="1" t="s">
        <v>7931</v>
      </c>
    </row>
    <row r="103" spans="1:26" x14ac:dyDescent="0.25">
      <c r="J103" s="1">
        <v>75</v>
      </c>
      <c r="K103" s="1" t="s">
        <v>1639</v>
      </c>
      <c r="V103" s="1">
        <v>101</v>
      </c>
      <c r="W103" s="1" t="s">
        <v>7893</v>
      </c>
    </row>
    <row r="104" spans="1:26" x14ac:dyDescent="0.25">
      <c r="J104" s="1">
        <v>76</v>
      </c>
      <c r="K104" s="1" t="s">
        <v>1640</v>
      </c>
      <c r="V104" s="1">
        <v>102</v>
      </c>
      <c r="W104" s="1" t="s">
        <v>2322</v>
      </c>
    </row>
    <row r="105" spans="1:26" x14ac:dyDescent="0.25">
      <c r="J105" s="1">
        <v>77</v>
      </c>
      <c r="K105" s="1" t="s">
        <v>1641</v>
      </c>
      <c r="V105" s="1">
        <v>103</v>
      </c>
      <c r="W105" s="1" t="s">
        <v>2371</v>
      </c>
    </row>
    <row r="106" spans="1:26" x14ac:dyDescent="0.25">
      <c r="J106" s="1">
        <v>78</v>
      </c>
      <c r="K106" s="1" t="s">
        <v>1642</v>
      </c>
      <c r="V106" s="1">
        <v>104</v>
      </c>
      <c r="W106" s="1" t="s">
        <v>1939</v>
      </c>
    </row>
    <row r="107" spans="1:26" x14ac:dyDescent="0.25">
      <c r="J107" s="1">
        <v>79</v>
      </c>
      <c r="K107" s="1" t="s">
        <v>1643</v>
      </c>
      <c r="V107" s="1">
        <v>105</v>
      </c>
      <c r="W107" s="1" t="s">
        <v>2358</v>
      </c>
    </row>
    <row r="108" spans="1:26" x14ac:dyDescent="0.25">
      <c r="J108" s="1">
        <v>80</v>
      </c>
      <c r="K108" s="1" t="s">
        <v>1644</v>
      </c>
      <c r="V108" s="1">
        <v>106</v>
      </c>
      <c r="W108" s="1" t="s">
        <v>1736</v>
      </c>
    </row>
    <row r="109" spans="1:26" x14ac:dyDescent="0.25">
      <c r="J109" s="1">
        <v>81</v>
      </c>
      <c r="K109" s="1" t="s">
        <v>1645</v>
      </c>
      <c r="V109" s="1">
        <v>107</v>
      </c>
      <c r="W109" s="1" t="s">
        <v>1940</v>
      </c>
    </row>
    <row r="110" spans="1:26" x14ac:dyDescent="0.25">
      <c r="J110" s="1">
        <v>82</v>
      </c>
      <c r="K110" s="1" t="s">
        <v>1646</v>
      </c>
      <c r="V110" s="1">
        <v>108</v>
      </c>
      <c r="W110" s="1" t="s">
        <v>2307</v>
      </c>
    </row>
    <row r="111" spans="1:26" x14ac:dyDescent="0.25">
      <c r="J111" s="1">
        <v>83</v>
      </c>
      <c r="K111" s="1" t="s">
        <v>1647</v>
      </c>
      <c r="V111" s="1">
        <v>109</v>
      </c>
      <c r="W111" s="1" t="s">
        <v>2307</v>
      </c>
    </row>
    <row r="112" spans="1:26" x14ac:dyDescent="0.25">
      <c r="J112" s="1">
        <v>84</v>
      </c>
      <c r="K112" s="1" t="s">
        <v>1648</v>
      </c>
      <c r="V112" s="1">
        <v>110</v>
      </c>
      <c r="W112" s="1" t="s">
        <v>1941</v>
      </c>
    </row>
    <row r="113" spans="10:23" x14ac:dyDescent="0.25">
      <c r="J113" s="1">
        <v>85</v>
      </c>
      <c r="K113" s="1" t="s">
        <v>1649</v>
      </c>
      <c r="V113" s="1">
        <v>111</v>
      </c>
      <c r="W113" s="1" t="s">
        <v>1942</v>
      </c>
    </row>
    <row r="114" spans="10:23" x14ac:dyDescent="0.25">
      <c r="J114" s="1">
        <v>86</v>
      </c>
      <c r="K114" s="1" t="s">
        <v>1650</v>
      </c>
      <c r="V114" s="1">
        <v>112</v>
      </c>
      <c r="W114" s="1" t="s">
        <v>7915</v>
      </c>
    </row>
    <row r="115" spans="10:23" x14ac:dyDescent="0.25">
      <c r="J115" s="1">
        <v>87</v>
      </c>
      <c r="K115" s="1" t="s">
        <v>1651</v>
      </c>
      <c r="V115" s="1">
        <v>113</v>
      </c>
      <c r="W115" s="1" t="s">
        <v>1943</v>
      </c>
    </row>
    <row r="116" spans="10:23" x14ac:dyDescent="0.25">
      <c r="J116" s="1">
        <v>88</v>
      </c>
      <c r="K116" s="1" t="s">
        <v>1653</v>
      </c>
      <c r="V116" s="1">
        <v>114</v>
      </c>
      <c r="W116" s="1" t="s">
        <v>2344</v>
      </c>
    </row>
    <row r="117" spans="10:23" x14ac:dyDescent="0.25">
      <c r="J117" s="1">
        <v>89</v>
      </c>
      <c r="K117" s="1" t="s">
        <v>1654</v>
      </c>
      <c r="V117" s="1">
        <v>115</v>
      </c>
      <c r="W117" s="1" t="s">
        <v>1944</v>
      </c>
    </row>
    <row r="118" spans="10:23" x14ac:dyDescent="0.25">
      <c r="J118" s="1">
        <v>90</v>
      </c>
      <c r="K118" s="1" t="s">
        <v>1655</v>
      </c>
      <c r="V118" s="1">
        <v>116</v>
      </c>
      <c r="W118" s="1" t="s">
        <v>1948</v>
      </c>
    </row>
    <row r="119" spans="10:23" x14ac:dyDescent="0.25">
      <c r="J119" s="1">
        <v>91</v>
      </c>
      <c r="K119" s="1" t="s">
        <v>1656</v>
      </c>
      <c r="V119" s="1">
        <v>117</v>
      </c>
      <c r="W119" s="1" t="s">
        <v>2350</v>
      </c>
    </row>
    <row r="120" spans="10:23" x14ac:dyDescent="0.25">
      <c r="J120" s="1">
        <v>92</v>
      </c>
      <c r="K120" s="1" t="s">
        <v>1657</v>
      </c>
      <c r="V120" s="1">
        <v>118</v>
      </c>
      <c r="W120" s="1" t="s">
        <v>7875</v>
      </c>
    </row>
    <row r="121" spans="10:23" x14ac:dyDescent="0.25">
      <c r="J121" s="1">
        <v>93</v>
      </c>
      <c r="K121" s="1" t="s">
        <v>1658</v>
      </c>
      <c r="V121" s="1">
        <v>119</v>
      </c>
      <c r="W121" s="1" t="s">
        <v>3103</v>
      </c>
    </row>
    <row r="122" spans="10:23" x14ac:dyDescent="0.25">
      <c r="J122" s="1">
        <v>94</v>
      </c>
      <c r="K122" s="1" t="s">
        <v>1659</v>
      </c>
      <c r="V122" s="1">
        <v>120</v>
      </c>
      <c r="W122" s="1" t="s">
        <v>3987</v>
      </c>
    </row>
    <row r="123" spans="10:23" x14ac:dyDescent="0.25">
      <c r="J123" s="1">
        <v>95</v>
      </c>
      <c r="K123" s="1" t="s">
        <v>1660</v>
      </c>
      <c r="V123" s="1">
        <v>121</v>
      </c>
      <c r="W123" s="1" t="s">
        <v>3919</v>
      </c>
    </row>
    <row r="124" spans="10:23" x14ac:dyDescent="0.25">
      <c r="J124" s="1">
        <v>96</v>
      </c>
      <c r="K124" s="1" t="s">
        <v>1661</v>
      </c>
      <c r="V124" s="1">
        <v>122</v>
      </c>
      <c r="W124" s="1" t="s">
        <v>3069</v>
      </c>
    </row>
    <row r="125" spans="10:23" x14ac:dyDescent="0.25">
      <c r="J125" s="1">
        <v>97</v>
      </c>
      <c r="K125" s="1" t="s">
        <v>1662</v>
      </c>
      <c r="V125" s="1">
        <v>123</v>
      </c>
      <c r="W125" s="1" t="s">
        <v>3001</v>
      </c>
    </row>
    <row r="126" spans="10:23" x14ac:dyDescent="0.25">
      <c r="J126" s="1">
        <v>98</v>
      </c>
      <c r="K126" s="1" t="s">
        <v>1663</v>
      </c>
      <c r="V126" s="1">
        <v>124</v>
      </c>
      <c r="W126" s="1" t="s">
        <v>3375</v>
      </c>
    </row>
    <row r="127" spans="10:23" x14ac:dyDescent="0.25">
      <c r="J127" s="1">
        <v>99</v>
      </c>
      <c r="K127" s="1" t="s">
        <v>1664</v>
      </c>
      <c r="V127" s="1">
        <v>125</v>
      </c>
      <c r="W127" s="1" t="s">
        <v>3035</v>
      </c>
    </row>
    <row r="128" spans="10:23" x14ac:dyDescent="0.25">
      <c r="J128" s="1">
        <v>100</v>
      </c>
      <c r="K128" s="1" t="s">
        <v>1652</v>
      </c>
      <c r="V128" s="1">
        <v>126</v>
      </c>
      <c r="W128" s="1" t="s">
        <v>3953</v>
      </c>
    </row>
    <row r="129" spans="10:23" x14ac:dyDescent="0.25">
      <c r="J129" s="1"/>
      <c r="K129" s="1"/>
      <c r="V129" s="1">
        <v>127</v>
      </c>
      <c r="W129" s="1" t="s">
        <v>3545</v>
      </c>
    </row>
    <row r="130" spans="10:23" x14ac:dyDescent="0.25">
      <c r="J130" s="1"/>
      <c r="K130" s="1"/>
      <c r="V130" s="1">
        <v>128</v>
      </c>
      <c r="W130" s="1" t="s">
        <v>2559</v>
      </c>
    </row>
    <row r="131" spans="10:23" x14ac:dyDescent="0.25">
      <c r="J131" s="1"/>
      <c r="K131" s="1"/>
      <c r="V131" s="1">
        <v>129</v>
      </c>
      <c r="W131" s="1" t="s">
        <v>2661</v>
      </c>
    </row>
    <row r="132" spans="10:23" x14ac:dyDescent="0.25">
      <c r="J132" s="1"/>
      <c r="K132" s="1"/>
      <c r="V132" s="1">
        <v>130</v>
      </c>
      <c r="W132" s="1" t="s">
        <v>4021</v>
      </c>
    </row>
    <row r="133" spans="10:23" x14ac:dyDescent="0.25">
      <c r="J133" s="1"/>
      <c r="K133" s="1"/>
      <c r="V133" s="1">
        <v>131</v>
      </c>
      <c r="W133" s="1" t="s">
        <v>3137</v>
      </c>
    </row>
    <row r="134" spans="10:23" x14ac:dyDescent="0.25">
      <c r="J134" s="1"/>
      <c r="K134" s="1"/>
      <c r="V134" s="1">
        <v>132</v>
      </c>
      <c r="W134" s="1" t="s">
        <v>3341</v>
      </c>
    </row>
    <row r="135" spans="10:23" x14ac:dyDescent="0.25">
      <c r="J135" s="1"/>
      <c r="K135" s="1"/>
      <c r="V135" s="1">
        <v>133</v>
      </c>
      <c r="W135" s="1" t="s">
        <v>3477</v>
      </c>
    </row>
    <row r="136" spans="10:23" x14ac:dyDescent="0.25">
      <c r="J136" s="1"/>
      <c r="K136" s="1"/>
      <c r="V136" s="1">
        <v>134</v>
      </c>
      <c r="W136" s="1" t="s">
        <v>3409</v>
      </c>
    </row>
    <row r="137" spans="10:23" x14ac:dyDescent="0.25">
      <c r="J137" s="1"/>
      <c r="K137" s="1"/>
      <c r="V137" s="1">
        <v>135</v>
      </c>
      <c r="W137" s="1" t="s">
        <v>2797</v>
      </c>
    </row>
    <row r="138" spans="10:23" x14ac:dyDescent="0.25">
      <c r="J138" s="1"/>
      <c r="K138" s="1"/>
      <c r="V138" s="1">
        <v>136</v>
      </c>
      <c r="W138" s="1" t="s">
        <v>4055</v>
      </c>
    </row>
    <row r="139" spans="10:23" x14ac:dyDescent="0.25">
      <c r="J139" s="1"/>
      <c r="K139" s="1"/>
      <c r="V139" s="1">
        <v>137</v>
      </c>
      <c r="W139" s="1" t="s">
        <v>3171</v>
      </c>
    </row>
    <row r="140" spans="10:23" x14ac:dyDescent="0.25">
      <c r="J140" s="1"/>
      <c r="K140" s="1"/>
      <c r="V140" s="1">
        <v>138</v>
      </c>
      <c r="W140" s="1" t="s">
        <v>3749</v>
      </c>
    </row>
    <row r="141" spans="10:23" x14ac:dyDescent="0.25">
      <c r="J141" s="1"/>
      <c r="K141" s="1"/>
      <c r="V141" s="1">
        <v>139</v>
      </c>
      <c r="W141" s="1" t="s">
        <v>3511</v>
      </c>
    </row>
    <row r="142" spans="10:23" x14ac:dyDescent="0.25">
      <c r="J142" s="1"/>
      <c r="K142" s="1"/>
      <c r="V142" s="1">
        <v>140</v>
      </c>
      <c r="W142" s="1" t="s">
        <v>4395</v>
      </c>
    </row>
    <row r="143" spans="10:23" x14ac:dyDescent="0.25">
      <c r="J143" s="1"/>
      <c r="K143" s="1"/>
      <c r="V143" s="1">
        <v>141</v>
      </c>
      <c r="W143" s="1" t="s">
        <v>2899</v>
      </c>
    </row>
    <row r="144" spans="10:23" x14ac:dyDescent="0.25">
      <c r="J144" s="1"/>
      <c r="K144" s="1"/>
      <c r="V144" s="1">
        <v>142</v>
      </c>
      <c r="W144" s="1" t="s">
        <v>2695</v>
      </c>
    </row>
    <row r="145" spans="10:23" x14ac:dyDescent="0.25">
      <c r="J145" s="1"/>
      <c r="K145" s="1"/>
      <c r="V145" s="1">
        <v>143</v>
      </c>
      <c r="W145" s="1" t="s">
        <v>2967</v>
      </c>
    </row>
    <row r="146" spans="10:23" x14ac:dyDescent="0.25">
      <c r="J146" s="1"/>
      <c r="K146" s="1"/>
      <c r="V146" s="1">
        <v>144</v>
      </c>
      <c r="W146" s="1" t="s">
        <v>4531</v>
      </c>
    </row>
    <row r="147" spans="10:23" x14ac:dyDescent="0.25">
      <c r="J147" s="1"/>
      <c r="K147" s="1"/>
      <c r="V147" s="1">
        <v>145</v>
      </c>
      <c r="W147" s="1" t="s">
        <v>3205</v>
      </c>
    </row>
    <row r="148" spans="10:23" x14ac:dyDescent="0.25">
      <c r="J148" s="1"/>
      <c r="K148" s="1"/>
      <c r="V148" s="1">
        <v>146</v>
      </c>
      <c r="W148" s="1" t="s">
        <v>2457</v>
      </c>
    </row>
    <row r="149" spans="10:23" x14ac:dyDescent="0.25">
      <c r="J149" s="1"/>
      <c r="K149" s="1"/>
      <c r="V149" s="1">
        <v>147</v>
      </c>
      <c r="W149" s="1" t="s">
        <v>4089</v>
      </c>
    </row>
    <row r="150" spans="10:23" x14ac:dyDescent="0.25">
      <c r="J150" s="1"/>
      <c r="K150" s="1"/>
      <c r="V150" s="1">
        <v>148</v>
      </c>
      <c r="W150" s="1" t="s">
        <v>4123</v>
      </c>
    </row>
    <row r="151" spans="10:23" x14ac:dyDescent="0.25">
      <c r="J151" s="1"/>
      <c r="K151" s="1"/>
      <c r="V151" s="1">
        <v>149</v>
      </c>
      <c r="W151" s="1" t="s">
        <v>4157</v>
      </c>
    </row>
    <row r="152" spans="10:23" x14ac:dyDescent="0.25">
      <c r="J152" s="1"/>
      <c r="K152" s="1"/>
      <c r="V152" s="1">
        <v>150</v>
      </c>
      <c r="W152" s="1" t="s">
        <v>3239</v>
      </c>
    </row>
    <row r="153" spans="10:23" x14ac:dyDescent="0.25">
      <c r="J153" s="1"/>
      <c r="K153" s="1"/>
      <c r="V153" s="1">
        <v>151</v>
      </c>
      <c r="W153" s="1" t="s">
        <v>4191</v>
      </c>
    </row>
    <row r="154" spans="10:23" x14ac:dyDescent="0.25">
      <c r="J154" s="1"/>
      <c r="K154" s="1"/>
      <c r="V154" s="1">
        <v>152</v>
      </c>
      <c r="W154" s="1" t="s">
        <v>3443</v>
      </c>
    </row>
    <row r="155" spans="10:23" x14ac:dyDescent="0.25">
      <c r="J155" s="1"/>
      <c r="K155" s="1"/>
      <c r="V155" s="1">
        <v>153</v>
      </c>
      <c r="W155" s="1" t="s">
        <v>2763</v>
      </c>
    </row>
    <row r="156" spans="10:23" x14ac:dyDescent="0.25">
      <c r="J156" s="1"/>
      <c r="K156" s="1"/>
      <c r="V156" s="1">
        <v>154</v>
      </c>
      <c r="W156" s="1" t="s">
        <v>3647</v>
      </c>
    </row>
    <row r="157" spans="10:23" x14ac:dyDescent="0.25">
      <c r="J157" s="1"/>
      <c r="K157" s="1"/>
      <c r="V157" s="1">
        <v>155</v>
      </c>
      <c r="W157" s="1" t="s">
        <v>3783</v>
      </c>
    </row>
    <row r="158" spans="10:23" x14ac:dyDescent="0.25">
      <c r="J158" s="1"/>
      <c r="K158" s="1"/>
      <c r="V158" s="1">
        <v>156</v>
      </c>
      <c r="W158" s="1" t="s">
        <v>2865</v>
      </c>
    </row>
    <row r="159" spans="10:23" x14ac:dyDescent="0.25">
      <c r="V159" s="1">
        <v>157</v>
      </c>
      <c r="W159" s="1" t="s">
        <v>4225</v>
      </c>
    </row>
    <row r="160" spans="10:23" x14ac:dyDescent="0.25">
      <c r="V160" s="1">
        <v>158</v>
      </c>
      <c r="W160" s="1" t="s">
        <v>3273</v>
      </c>
    </row>
    <row r="161" spans="22:23" x14ac:dyDescent="0.25">
      <c r="V161" s="1">
        <v>159</v>
      </c>
      <c r="W161" s="1" t="s">
        <v>2627</v>
      </c>
    </row>
    <row r="162" spans="22:23" x14ac:dyDescent="0.25">
      <c r="V162" s="1">
        <v>160</v>
      </c>
      <c r="W162" s="1" t="s">
        <v>2831</v>
      </c>
    </row>
    <row r="163" spans="22:23" x14ac:dyDescent="0.25">
      <c r="V163" s="1">
        <v>161</v>
      </c>
      <c r="W163" s="1" t="s">
        <v>4259</v>
      </c>
    </row>
    <row r="164" spans="22:23" x14ac:dyDescent="0.25">
      <c r="V164" s="1">
        <v>162</v>
      </c>
      <c r="W164" s="1" t="s">
        <v>3851</v>
      </c>
    </row>
    <row r="165" spans="22:23" x14ac:dyDescent="0.25">
      <c r="V165" s="1">
        <v>163</v>
      </c>
      <c r="W165" s="1" t="s">
        <v>3579</v>
      </c>
    </row>
    <row r="166" spans="22:23" x14ac:dyDescent="0.25">
      <c r="V166" s="1">
        <v>164</v>
      </c>
      <c r="W166" s="1" t="s">
        <v>2593</v>
      </c>
    </row>
    <row r="167" spans="22:23" x14ac:dyDescent="0.25">
      <c r="V167" s="1">
        <v>165</v>
      </c>
      <c r="W167" s="1" t="s">
        <v>4293</v>
      </c>
    </row>
    <row r="168" spans="22:23" x14ac:dyDescent="0.25">
      <c r="V168" s="1">
        <v>166</v>
      </c>
      <c r="W168" s="1" t="s">
        <v>4327</v>
      </c>
    </row>
    <row r="169" spans="22:23" x14ac:dyDescent="0.25">
      <c r="V169" s="1">
        <v>167</v>
      </c>
      <c r="W169" s="1" t="s">
        <v>4361</v>
      </c>
    </row>
    <row r="170" spans="22:23" x14ac:dyDescent="0.25">
      <c r="V170" s="1">
        <v>168</v>
      </c>
      <c r="W170" s="1" t="s">
        <v>2933</v>
      </c>
    </row>
    <row r="171" spans="22:23" x14ac:dyDescent="0.25">
      <c r="V171" s="1">
        <v>169</v>
      </c>
      <c r="W171" s="1" t="s">
        <v>3307</v>
      </c>
    </row>
    <row r="172" spans="22:23" x14ac:dyDescent="0.25">
      <c r="V172" s="1">
        <v>170</v>
      </c>
      <c r="W172" s="1" t="s">
        <v>3715</v>
      </c>
    </row>
    <row r="173" spans="22:23" x14ac:dyDescent="0.25">
      <c r="V173" s="1">
        <v>171</v>
      </c>
      <c r="W173" s="1" t="s">
        <v>3681</v>
      </c>
    </row>
    <row r="174" spans="22:23" x14ac:dyDescent="0.25">
      <c r="V174" s="1">
        <v>172</v>
      </c>
      <c r="W174" s="1" t="s">
        <v>3817</v>
      </c>
    </row>
    <row r="175" spans="22:23" x14ac:dyDescent="0.25">
      <c r="V175" s="1">
        <v>173</v>
      </c>
      <c r="W175" s="1" t="s">
        <v>4463</v>
      </c>
    </row>
    <row r="176" spans="22:23" x14ac:dyDescent="0.25">
      <c r="V176" s="1">
        <v>174</v>
      </c>
      <c r="W176" s="1" t="s">
        <v>3613</v>
      </c>
    </row>
    <row r="177" spans="22:23" x14ac:dyDescent="0.25">
      <c r="V177" s="1">
        <v>175</v>
      </c>
      <c r="W177" s="1" t="s">
        <v>2729</v>
      </c>
    </row>
    <row r="178" spans="22:23" x14ac:dyDescent="0.25">
      <c r="V178" s="1">
        <v>176</v>
      </c>
      <c r="W178" s="1" t="s">
        <v>2525</v>
      </c>
    </row>
    <row r="179" spans="22:23" x14ac:dyDescent="0.25">
      <c r="V179" s="1">
        <v>177</v>
      </c>
      <c r="W179" s="1" t="s">
        <v>4429</v>
      </c>
    </row>
    <row r="180" spans="22:23" x14ac:dyDescent="0.25">
      <c r="V180" s="1">
        <v>178</v>
      </c>
      <c r="W180" s="1" t="s">
        <v>2423</v>
      </c>
    </row>
    <row r="181" spans="22:23" x14ac:dyDescent="0.25">
      <c r="V181" s="1">
        <v>179</v>
      </c>
      <c r="W181" s="1" t="s">
        <v>3885</v>
      </c>
    </row>
    <row r="182" spans="22:23" x14ac:dyDescent="0.25">
      <c r="V182" s="1">
        <v>180</v>
      </c>
      <c r="W182" s="1" t="s">
        <v>2491</v>
      </c>
    </row>
    <row r="183" spans="22:23" x14ac:dyDescent="0.25">
      <c r="V183" s="1">
        <v>181</v>
      </c>
      <c r="W183" s="1" t="s">
        <v>4497</v>
      </c>
    </row>
    <row r="184" spans="22:23" x14ac:dyDescent="0.25">
      <c r="V184" s="1">
        <v>182</v>
      </c>
      <c r="W184" s="1" t="s">
        <v>3129</v>
      </c>
    </row>
    <row r="185" spans="22:23" x14ac:dyDescent="0.25">
      <c r="V185" s="1">
        <v>183</v>
      </c>
      <c r="W185" s="1" t="s">
        <v>4013</v>
      </c>
    </row>
    <row r="186" spans="22:23" x14ac:dyDescent="0.25">
      <c r="V186" s="1">
        <v>184</v>
      </c>
      <c r="W186" s="1" t="s">
        <v>3945</v>
      </c>
    </row>
    <row r="187" spans="22:23" x14ac:dyDescent="0.25">
      <c r="V187" s="1">
        <v>185</v>
      </c>
      <c r="W187" s="1" t="s">
        <v>3095</v>
      </c>
    </row>
    <row r="188" spans="22:23" x14ac:dyDescent="0.25">
      <c r="V188" s="1">
        <v>186</v>
      </c>
      <c r="W188" s="1" t="s">
        <v>3027</v>
      </c>
    </row>
    <row r="189" spans="22:23" x14ac:dyDescent="0.25">
      <c r="V189" s="1">
        <v>187</v>
      </c>
      <c r="W189" s="1" t="s">
        <v>3401</v>
      </c>
    </row>
    <row r="190" spans="22:23" x14ac:dyDescent="0.25">
      <c r="V190" s="1">
        <v>188</v>
      </c>
      <c r="W190" s="1" t="s">
        <v>3061</v>
      </c>
    </row>
    <row r="191" spans="22:23" x14ac:dyDescent="0.25">
      <c r="V191" s="1">
        <v>189</v>
      </c>
      <c r="W191" s="1" t="s">
        <v>3979</v>
      </c>
    </row>
    <row r="192" spans="22:23" x14ac:dyDescent="0.25">
      <c r="V192" s="1">
        <v>190</v>
      </c>
      <c r="W192" s="1" t="s">
        <v>3571</v>
      </c>
    </row>
    <row r="193" spans="22:23" x14ac:dyDescent="0.25">
      <c r="V193" s="1">
        <v>191</v>
      </c>
      <c r="W193" s="1" t="s">
        <v>2585</v>
      </c>
    </row>
    <row r="194" spans="22:23" x14ac:dyDescent="0.25">
      <c r="V194" s="1">
        <v>192</v>
      </c>
      <c r="W194" s="1" t="s">
        <v>2687</v>
      </c>
    </row>
    <row r="195" spans="22:23" x14ac:dyDescent="0.25">
      <c r="V195" s="1">
        <v>193</v>
      </c>
      <c r="W195" s="1" t="s">
        <v>4047</v>
      </c>
    </row>
    <row r="196" spans="22:23" x14ac:dyDescent="0.25">
      <c r="V196" s="1">
        <v>194</v>
      </c>
      <c r="W196" s="1" t="s">
        <v>3163</v>
      </c>
    </row>
    <row r="197" spans="22:23" x14ac:dyDescent="0.25">
      <c r="V197" s="1">
        <v>195</v>
      </c>
      <c r="W197" s="1" t="s">
        <v>3367</v>
      </c>
    </row>
    <row r="198" spans="22:23" x14ac:dyDescent="0.25">
      <c r="V198" s="1">
        <v>196</v>
      </c>
      <c r="W198" s="1" t="s">
        <v>3503</v>
      </c>
    </row>
    <row r="199" spans="22:23" x14ac:dyDescent="0.25">
      <c r="V199" s="1">
        <v>197</v>
      </c>
      <c r="W199" s="1" t="s">
        <v>3435</v>
      </c>
    </row>
    <row r="200" spans="22:23" x14ac:dyDescent="0.25">
      <c r="V200" s="1">
        <v>198</v>
      </c>
      <c r="W200" s="1" t="s">
        <v>2823</v>
      </c>
    </row>
    <row r="201" spans="22:23" x14ac:dyDescent="0.25">
      <c r="V201" s="1">
        <v>199</v>
      </c>
      <c r="W201" s="1" t="s">
        <v>4081</v>
      </c>
    </row>
    <row r="202" spans="22:23" x14ac:dyDescent="0.25">
      <c r="V202" s="1">
        <v>200</v>
      </c>
      <c r="W202" s="1" t="s">
        <v>3197</v>
      </c>
    </row>
    <row r="203" spans="22:23" x14ac:dyDescent="0.25">
      <c r="V203" s="1">
        <v>201</v>
      </c>
      <c r="W203" s="1" t="s">
        <v>3775</v>
      </c>
    </row>
    <row r="204" spans="22:23" x14ac:dyDescent="0.25">
      <c r="V204" s="1">
        <v>202</v>
      </c>
      <c r="W204" s="1" t="s">
        <v>3537</v>
      </c>
    </row>
    <row r="205" spans="22:23" x14ac:dyDescent="0.25">
      <c r="V205" s="1">
        <v>203</v>
      </c>
      <c r="W205" s="1" t="s">
        <v>4421</v>
      </c>
    </row>
    <row r="206" spans="22:23" x14ac:dyDescent="0.25">
      <c r="V206" s="1">
        <v>204</v>
      </c>
      <c r="W206" s="1" t="s">
        <v>2925</v>
      </c>
    </row>
    <row r="207" spans="22:23" x14ac:dyDescent="0.25">
      <c r="V207" s="1">
        <v>205</v>
      </c>
      <c r="W207" s="1" t="s">
        <v>2721</v>
      </c>
    </row>
    <row r="208" spans="22:23" x14ac:dyDescent="0.25">
      <c r="V208" s="1">
        <v>206</v>
      </c>
      <c r="W208" s="1" t="s">
        <v>2993</v>
      </c>
    </row>
    <row r="209" spans="22:23" x14ac:dyDescent="0.25">
      <c r="V209" s="1">
        <v>207</v>
      </c>
      <c r="W209" s="1" t="s">
        <v>4557</v>
      </c>
    </row>
    <row r="210" spans="22:23" x14ac:dyDescent="0.25">
      <c r="V210" s="1">
        <v>208</v>
      </c>
      <c r="W210" s="1" t="s">
        <v>3231</v>
      </c>
    </row>
    <row r="211" spans="22:23" x14ac:dyDescent="0.25">
      <c r="V211" s="1">
        <v>209</v>
      </c>
      <c r="W211" s="1" t="s">
        <v>2483</v>
      </c>
    </row>
    <row r="212" spans="22:23" x14ac:dyDescent="0.25">
      <c r="V212" s="1">
        <v>210</v>
      </c>
      <c r="W212" s="1" t="s">
        <v>4115</v>
      </c>
    </row>
    <row r="213" spans="22:23" x14ac:dyDescent="0.25">
      <c r="V213" s="1">
        <v>211</v>
      </c>
      <c r="W213" s="1" t="s">
        <v>4149</v>
      </c>
    </row>
    <row r="214" spans="22:23" x14ac:dyDescent="0.25">
      <c r="V214" s="1">
        <v>212</v>
      </c>
      <c r="W214" s="1" t="s">
        <v>4183</v>
      </c>
    </row>
    <row r="215" spans="22:23" x14ac:dyDescent="0.25">
      <c r="V215" s="1">
        <v>213</v>
      </c>
      <c r="W215" s="1" t="s">
        <v>3265</v>
      </c>
    </row>
    <row r="216" spans="22:23" x14ac:dyDescent="0.25">
      <c r="V216" s="1">
        <v>214</v>
      </c>
      <c r="W216" s="1" t="s">
        <v>4217</v>
      </c>
    </row>
    <row r="217" spans="22:23" x14ac:dyDescent="0.25">
      <c r="V217" s="1">
        <v>215</v>
      </c>
      <c r="W217" s="1" t="s">
        <v>3469</v>
      </c>
    </row>
    <row r="218" spans="22:23" x14ac:dyDescent="0.25">
      <c r="V218" s="1">
        <v>216</v>
      </c>
      <c r="W218" s="1" t="s">
        <v>2789</v>
      </c>
    </row>
    <row r="219" spans="22:23" x14ac:dyDescent="0.25">
      <c r="V219" s="1">
        <v>217</v>
      </c>
      <c r="W219" s="1" t="s">
        <v>3673</v>
      </c>
    </row>
    <row r="220" spans="22:23" x14ac:dyDescent="0.25">
      <c r="V220" s="1">
        <v>218</v>
      </c>
      <c r="W220" s="1" t="s">
        <v>3809</v>
      </c>
    </row>
    <row r="221" spans="22:23" x14ac:dyDescent="0.25">
      <c r="V221" s="1">
        <v>219</v>
      </c>
      <c r="W221" s="1" t="s">
        <v>2891</v>
      </c>
    </row>
    <row r="222" spans="22:23" x14ac:dyDescent="0.25">
      <c r="V222" s="1">
        <v>220</v>
      </c>
      <c r="W222" s="1" t="s">
        <v>4251</v>
      </c>
    </row>
    <row r="223" spans="22:23" x14ac:dyDescent="0.25">
      <c r="V223" s="1">
        <v>221</v>
      </c>
      <c r="W223" s="1" t="s">
        <v>3299</v>
      </c>
    </row>
    <row r="224" spans="22:23" x14ac:dyDescent="0.25">
      <c r="V224" s="1">
        <v>222</v>
      </c>
      <c r="W224" s="1" t="s">
        <v>2653</v>
      </c>
    </row>
    <row r="225" spans="22:23" x14ac:dyDescent="0.25">
      <c r="V225" s="1">
        <v>223</v>
      </c>
      <c r="W225" s="1" t="s">
        <v>2857</v>
      </c>
    </row>
    <row r="226" spans="22:23" x14ac:dyDescent="0.25">
      <c r="V226" s="1">
        <v>224</v>
      </c>
      <c r="W226" s="1" t="s">
        <v>4285</v>
      </c>
    </row>
    <row r="227" spans="22:23" x14ac:dyDescent="0.25">
      <c r="V227" s="1">
        <v>225</v>
      </c>
      <c r="W227" s="1" t="s">
        <v>3877</v>
      </c>
    </row>
    <row r="228" spans="22:23" x14ac:dyDescent="0.25">
      <c r="V228" s="1">
        <v>226</v>
      </c>
      <c r="W228" s="1" t="s">
        <v>3605</v>
      </c>
    </row>
    <row r="229" spans="22:23" x14ac:dyDescent="0.25">
      <c r="V229" s="1">
        <v>227</v>
      </c>
      <c r="W229" s="1" t="s">
        <v>2619</v>
      </c>
    </row>
    <row r="230" spans="22:23" x14ac:dyDescent="0.25">
      <c r="V230" s="1">
        <v>228</v>
      </c>
      <c r="W230" s="1" t="s">
        <v>4319</v>
      </c>
    </row>
    <row r="231" spans="22:23" x14ac:dyDescent="0.25">
      <c r="V231" s="1">
        <v>229</v>
      </c>
      <c r="W231" s="1" t="s">
        <v>4353</v>
      </c>
    </row>
    <row r="232" spans="22:23" x14ac:dyDescent="0.25">
      <c r="V232" s="1">
        <v>230</v>
      </c>
      <c r="W232" s="1" t="s">
        <v>4387</v>
      </c>
    </row>
    <row r="233" spans="22:23" x14ac:dyDescent="0.25">
      <c r="V233" s="1">
        <v>231</v>
      </c>
      <c r="W233" s="1" t="s">
        <v>2959</v>
      </c>
    </row>
    <row r="234" spans="22:23" x14ac:dyDescent="0.25">
      <c r="V234" s="1">
        <v>232</v>
      </c>
      <c r="W234" s="1" t="s">
        <v>3333</v>
      </c>
    </row>
    <row r="235" spans="22:23" x14ac:dyDescent="0.25">
      <c r="V235" s="1">
        <v>233</v>
      </c>
      <c r="W235" s="1" t="s">
        <v>3741</v>
      </c>
    </row>
    <row r="236" spans="22:23" x14ac:dyDescent="0.25">
      <c r="V236" s="1">
        <v>234</v>
      </c>
      <c r="W236" s="1" t="s">
        <v>3707</v>
      </c>
    </row>
    <row r="237" spans="22:23" x14ac:dyDescent="0.25">
      <c r="V237" s="1">
        <v>235</v>
      </c>
      <c r="W237" s="1" t="s">
        <v>3843</v>
      </c>
    </row>
    <row r="238" spans="22:23" x14ac:dyDescent="0.25">
      <c r="V238" s="1">
        <v>236</v>
      </c>
      <c r="W238" s="1" t="s">
        <v>4489</v>
      </c>
    </row>
    <row r="239" spans="22:23" x14ac:dyDescent="0.25">
      <c r="V239" s="1">
        <v>237</v>
      </c>
      <c r="W239" s="1" t="s">
        <v>3639</v>
      </c>
    </row>
    <row r="240" spans="22:23" x14ac:dyDescent="0.25">
      <c r="V240" s="1">
        <v>238</v>
      </c>
      <c r="W240" s="1" t="s">
        <v>2755</v>
      </c>
    </row>
    <row r="241" spans="22:23" x14ac:dyDescent="0.25">
      <c r="V241" s="1">
        <v>239</v>
      </c>
      <c r="W241" s="1" t="s">
        <v>2551</v>
      </c>
    </row>
    <row r="242" spans="22:23" x14ac:dyDescent="0.25">
      <c r="V242" s="1">
        <v>240</v>
      </c>
      <c r="W242" s="1" t="s">
        <v>4455</v>
      </c>
    </row>
    <row r="243" spans="22:23" x14ac:dyDescent="0.25">
      <c r="V243" s="1">
        <v>241</v>
      </c>
      <c r="W243" s="1" t="s">
        <v>2449</v>
      </c>
    </row>
    <row r="244" spans="22:23" x14ac:dyDescent="0.25">
      <c r="V244" s="1">
        <v>242</v>
      </c>
      <c r="W244" s="1" t="s">
        <v>3911</v>
      </c>
    </row>
    <row r="245" spans="22:23" x14ac:dyDescent="0.25">
      <c r="V245" s="1">
        <v>243</v>
      </c>
      <c r="W245" s="1" t="s">
        <v>2517</v>
      </c>
    </row>
    <row r="246" spans="22:23" x14ac:dyDescent="0.25">
      <c r="V246" s="1">
        <v>244</v>
      </c>
      <c r="W246" s="1" t="s">
        <v>4523</v>
      </c>
    </row>
    <row r="247" spans="22:23" x14ac:dyDescent="0.25">
      <c r="V247" s="1">
        <v>245</v>
      </c>
      <c r="W247" s="1" t="s">
        <v>3105</v>
      </c>
    </row>
    <row r="248" spans="22:23" x14ac:dyDescent="0.25">
      <c r="V248" s="1">
        <v>246</v>
      </c>
      <c r="W248" s="1" t="s">
        <v>3989</v>
      </c>
    </row>
    <row r="249" spans="22:23" x14ac:dyDescent="0.25">
      <c r="V249" s="1">
        <v>247</v>
      </c>
      <c r="W249" s="1" t="s">
        <v>3921</v>
      </c>
    </row>
    <row r="250" spans="22:23" x14ac:dyDescent="0.25">
      <c r="V250" s="1">
        <v>248</v>
      </c>
      <c r="W250" s="1" t="s">
        <v>3071</v>
      </c>
    </row>
    <row r="251" spans="22:23" x14ac:dyDescent="0.25">
      <c r="V251" s="1">
        <v>249</v>
      </c>
      <c r="W251" s="1" t="s">
        <v>3003</v>
      </c>
    </row>
    <row r="252" spans="22:23" x14ac:dyDescent="0.25">
      <c r="V252" s="1">
        <v>250</v>
      </c>
      <c r="W252" s="1" t="s">
        <v>3377</v>
      </c>
    </row>
    <row r="253" spans="22:23" x14ac:dyDescent="0.25">
      <c r="V253" s="1">
        <v>251</v>
      </c>
      <c r="W253" s="1" t="s">
        <v>3037</v>
      </c>
    </row>
    <row r="254" spans="22:23" x14ac:dyDescent="0.25">
      <c r="V254" s="1">
        <v>252</v>
      </c>
      <c r="W254" s="1" t="s">
        <v>3955</v>
      </c>
    </row>
    <row r="255" spans="22:23" x14ac:dyDescent="0.25">
      <c r="V255" s="1">
        <v>253</v>
      </c>
      <c r="W255" s="1" t="s">
        <v>3547</v>
      </c>
    </row>
    <row r="256" spans="22:23" x14ac:dyDescent="0.25">
      <c r="V256" s="1">
        <v>254</v>
      </c>
      <c r="W256" s="1" t="s">
        <v>2561</v>
      </c>
    </row>
    <row r="257" spans="22:23" x14ac:dyDescent="0.25">
      <c r="V257" s="1">
        <v>255</v>
      </c>
      <c r="W257" s="1" t="s">
        <v>2663</v>
      </c>
    </row>
    <row r="258" spans="22:23" x14ac:dyDescent="0.25">
      <c r="V258" s="1">
        <v>256</v>
      </c>
      <c r="W258" s="1" t="s">
        <v>4023</v>
      </c>
    </row>
    <row r="259" spans="22:23" x14ac:dyDescent="0.25">
      <c r="V259" s="1">
        <v>257</v>
      </c>
      <c r="W259" s="1" t="s">
        <v>3139</v>
      </c>
    </row>
    <row r="260" spans="22:23" x14ac:dyDescent="0.25">
      <c r="V260" s="1">
        <v>258</v>
      </c>
      <c r="W260" s="1" t="s">
        <v>3343</v>
      </c>
    </row>
    <row r="261" spans="22:23" x14ac:dyDescent="0.25">
      <c r="V261" s="1">
        <v>259</v>
      </c>
      <c r="W261" s="1" t="s">
        <v>3479</v>
      </c>
    </row>
    <row r="262" spans="22:23" x14ac:dyDescent="0.25">
      <c r="V262" s="1">
        <v>260</v>
      </c>
      <c r="W262" s="1" t="s">
        <v>3411</v>
      </c>
    </row>
    <row r="263" spans="22:23" x14ac:dyDescent="0.25">
      <c r="V263" s="1">
        <v>261</v>
      </c>
      <c r="W263" s="1" t="s">
        <v>2799</v>
      </c>
    </row>
    <row r="264" spans="22:23" x14ac:dyDescent="0.25">
      <c r="V264" s="1">
        <v>262</v>
      </c>
      <c r="W264" s="1" t="s">
        <v>4057</v>
      </c>
    </row>
    <row r="265" spans="22:23" x14ac:dyDescent="0.25">
      <c r="V265" s="1">
        <v>263</v>
      </c>
      <c r="W265" s="1" t="s">
        <v>3173</v>
      </c>
    </row>
    <row r="266" spans="22:23" x14ac:dyDescent="0.25">
      <c r="V266" s="1">
        <v>264</v>
      </c>
      <c r="W266" s="1" t="s">
        <v>3751</v>
      </c>
    </row>
    <row r="267" spans="22:23" x14ac:dyDescent="0.25">
      <c r="V267" s="1">
        <v>265</v>
      </c>
      <c r="W267" s="1" t="s">
        <v>3513</v>
      </c>
    </row>
    <row r="268" spans="22:23" x14ac:dyDescent="0.25">
      <c r="V268" s="1">
        <v>266</v>
      </c>
      <c r="W268" s="1" t="s">
        <v>4397</v>
      </c>
    </row>
    <row r="269" spans="22:23" x14ac:dyDescent="0.25">
      <c r="V269" s="1">
        <v>267</v>
      </c>
      <c r="W269" s="1" t="s">
        <v>2901</v>
      </c>
    </row>
    <row r="270" spans="22:23" x14ac:dyDescent="0.25">
      <c r="V270" s="1">
        <v>268</v>
      </c>
      <c r="W270" s="1" t="s">
        <v>2697</v>
      </c>
    </row>
    <row r="271" spans="22:23" x14ac:dyDescent="0.25">
      <c r="V271" s="1">
        <v>269</v>
      </c>
      <c r="W271" s="1" t="s">
        <v>2969</v>
      </c>
    </row>
    <row r="272" spans="22:23" x14ac:dyDescent="0.25">
      <c r="V272" s="1">
        <v>270</v>
      </c>
      <c r="W272" s="1" t="s">
        <v>4533</v>
      </c>
    </row>
    <row r="273" spans="22:23" x14ac:dyDescent="0.25">
      <c r="V273" s="1">
        <v>271</v>
      </c>
      <c r="W273" s="1" t="s">
        <v>3207</v>
      </c>
    </row>
    <row r="274" spans="22:23" x14ac:dyDescent="0.25">
      <c r="V274" s="1">
        <v>272</v>
      </c>
      <c r="W274" s="1" t="s">
        <v>2459</v>
      </c>
    </row>
    <row r="275" spans="22:23" x14ac:dyDescent="0.25">
      <c r="V275" s="1">
        <v>273</v>
      </c>
      <c r="W275" s="1" t="s">
        <v>4091</v>
      </c>
    </row>
    <row r="276" spans="22:23" x14ac:dyDescent="0.25">
      <c r="V276" s="1">
        <v>274</v>
      </c>
      <c r="W276" s="1" t="s">
        <v>4125</v>
      </c>
    </row>
    <row r="277" spans="22:23" x14ac:dyDescent="0.25">
      <c r="V277" s="1">
        <v>275</v>
      </c>
      <c r="W277" s="1" t="s">
        <v>4159</v>
      </c>
    </row>
    <row r="278" spans="22:23" x14ac:dyDescent="0.25">
      <c r="V278" s="1">
        <v>276</v>
      </c>
      <c r="W278" s="1" t="s">
        <v>3241</v>
      </c>
    </row>
    <row r="279" spans="22:23" x14ac:dyDescent="0.25">
      <c r="V279" s="1">
        <v>277</v>
      </c>
      <c r="W279" s="1" t="s">
        <v>4193</v>
      </c>
    </row>
    <row r="280" spans="22:23" x14ac:dyDescent="0.25">
      <c r="V280" s="1">
        <v>278</v>
      </c>
      <c r="W280" s="1" t="s">
        <v>3445</v>
      </c>
    </row>
    <row r="281" spans="22:23" x14ac:dyDescent="0.25">
      <c r="V281" s="1">
        <v>279</v>
      </c>
      <c r="W281" s="1" t="s">
        <v>2765</v>
      </c>
    </row>
    <row r="282" spans="22:23" x14ac:dyDescent="0.25">
      <c r="V282" s="1">
        <v>280</v>
      </c>
      <c r="W282" s="1" t="s">
        <v>3649</v>
      </c>
    </row>
    <row r="283" spans="22:23" x14ac:dyDescent="0.25">
      <c r="V283" s="1">
        <v>281</v>
      </c>
      <c r="W283" s="1" t="s">
        <v>3785</v>
      </c>
    </row>
    <row r="284" spans="22:23" x14ac:dyDescent="0.25">
      <c r="V284" s="1">
        <v>282</v>
      </c>
      <c r="W284" s="1" t="s">
        <v>2867</v>
      </c>
    </row>
    <row r="285" spans="22:23" x14ac:dyDescent="0.25">
      <c r="V285" s="1">
        <v>283</v>
      </c>
      <c r="W285" s="1" t="s">
        <v>4227</v>
      </c>
    </row>
    <row r="286" spans="22:23" x14ac:dyDescent="0.25">
      <c r="V286" s="1">
        <v>284</v>
      </c>
      <c r="W286" s="1" t="s">
        <v>3275</v>
      </c>
    </row>
    <row r="287" spans="22:23" x14ac:dyDescent="0.25">
      <c r="V287" s="1">
        <v>285</v>
      </c>
      <c r="W287" s="1" t="s">
        <v>2629</v>
      </c>
    </row>
    <row r="288" spans="22:23" x14ac:dyDescent="0.25">
      <c r="V288" s="1">
        <v>286</v>
      </c>
      <c r="W288" s="1" t="s">
        <v>2833</v>
      </c>
    </row>
    <row r="289" spans="22:23" x14ac:dyDescent="0.25">
      <c r="V289" s="1">
        <v>287</v>
      </c>
      <c r="W289" s="1" t="s">
        <v>4261</v>
      </c>
    </row>
    <row r="290" spans="22:23" x14ac:dyDescent="0.25">
      <c r="V290" s="1">
        <v>288</v>
      </c>
      <c r="W290" s="1" t="s">
        <v>3853</v>
      </c>
    </row>
    <row r="291" spans="22:23" x14ac:dyDescent="0.25">
      <c r="V291" s="1">
        <v>289</v>
      </c>
      <c r="W291" s="1" t="s">
        <v>3581</v>
      </c>
    </row>
    <row r="292" spans="22:23" x14ac:dyDescent="0.25">
      <c r="V292" s="1">
        <v>290</v>
      </c>
      <c r="W292" s="1" t="s">
        <v>2595</v>
      </c>
    </row>
    <row r="293" spans="22:23" x14ac:dyDescent="0.25">
      <c r="V293" s="1">
        <v>291</v>
      </c>
      <c r="W293" s="1" t="s">
        <v>4295</v>
      </c>
    </row>
    <row r="294" spans="22:23" x14ac:dyDescent="0.25">
      <c r="V294" s="1">
        <v>292</v>
      </c>
      <c r="W294" s="1" t="s">
        <v>4329</v>
      </c>
    </row>
    <row r="295" spans="22:23" x14ac:dyDescent="0.25">
      <c r="V295" s="1">
        <v>293</v>
      </c>
      <c r="W295" s="1" t="s">
        <v>4363</v>
      </c>
    </row>
    <row r="296" spans="22:23" x14ac:dyDescent="0.25">
      <c r="V296" s="1">
        <v>294</v>
      </c>
      <c r="W296" s="1" t="s">
        <v>2935</v>
      </c>
    </row>
    <row r="297" spans="22:23" x14ac:dyDescent="0.25">
      <c r="V297" s="1">
        <v>295</v>
      </c>
      <c r="W297" s="1" t="s">
        <v>3309</v>
      </c>
    </row>
    <row r="298" spans="22:23" x14ac:dyDescent="0.25">
      <c r="V298" s="1">
        <v>296</v>
      </c>
      <c r="W298" s="1" t="s">
        <v>3717</v>
      </c>
    </row>
    <row r="299" spans="22:23" x14ac:dyDescent="0.25">
      <c r="V299" s="1">
        <v>297</v>
      </c>
      <c r="W299" s="1" t="s">
        <v>3683</v>
      </c>
    </row>
    <row r="300" spans="22:23" x14ac:dyDescent="0.25">
      <c r="V300" s="1">
        <v>298</v>
      </c>
      <c r="W300" s="1" t="s">
        <v>3819</v>
      </c>
    </row>
    <row r="301" spans="22:23" x14ac:dyDescent="0.25">
      <c r="V301" s="1">
        <v>299</v>
      </c>
      <c r="W301" s="1" t="s">
        <v>4465</v>
      </c>
    </row>
    <row r="302" spans="22:23" x14ac:dyDescent="0.25">
      <c r="V302" s="1">
        <v>300</v>
      </c>
      <c r="W302" s="1" t="s">
        <v>3615</v>
      </c>
    </row>
    <row r="303" spans="22:23" x14ac:dyDescent="0.25">
      <c r="V303" s="1">
        <v>301</v>
      </c>
      <c r="W303" s="1" t="s">
        <v>2731</v>
      </c>
    </row>
    <row r="304" spans="22:23" x14ac:dyDescent="0.25">
      <c r="V304" s="1">
        <v>302</v>
      </c>
      <c r="W304" s="1" t="s">
        <v>2527</v>
      </c>
    </row>
    <row r="305" spans="22:23" x14ac:dyDescent="0.25">
      <c r="V305" s="1">
        <v>303</v>
      </c>
      <c r="W305" s="1" t="s">
        <v>4431</v>
      </c>
    </row>
    <row r="306" spans="22:23" x14ac:dyDescent="0.25">
      <c r="V306" s="1">
        <v>304</v>
      </c>
      <c r="W306" s="1" t="s">
        <v>2425</v>
      </c>
    </row>
    <row r="307" spans="22:23" x14ac:dyDescent="0.25">
      <c r="V307" s="1">
        <v>305</v>
      </c>
      <c r="W307" s="1" t="s">
        <v>3887</v>
      </c>
    </row>
    <row r="308" spans="22:23" x14ac:dyDescent="0.25">
      <c r="V308" s="1">
        <v>306</v>
      </c>
      <c r="W308" s="1" t="s">
        <v>2493</v>
      </c>
    </row>
    <row r="309" spans="22:23" x14ac:dyDescent="0.25">
      <c r="V309" s="1">
        <v>307</v>
      </c>
      <c r="W309" s="1" t="s">
        <v>4499</v>
      </c>
    </row>
    <row r="310" spans="22:23" x14ac:dyDescent="0.25">
      <c r="V310" s="1">
        <v>308</v>
      </c>
      <c r="W310" s="1" t="s">
        <v>3107</v>
      </c>
    </row>
    <row r="311" spans="22:23" x14ac:dyDescent="0.25">
      <c r="V311" s="1">
        <v>309</v>
      </c>
      <c r="W311" s="1" t="s">
        <v>3991</v>
      </c>
    </row>
    <row r="312" spans="22:23" x14ac:dyDescent="0.25">
      <c r="V312" s="1">
        <v>310</v>
      </c>
      <c r="W312" s="1" t="s">
        <v>3923</v>
      </c>
    </row>
    <row r="313" spans="22:23" x14ac:dyDescent="0.25">
      <c r="V313" s="1">
        <v>311</v>
      </c>
      <c r="W313" s="1" t="s">
        <v>3073</v>
      </c>
    </row>
    <row r="314" spans="22:23" x14ac:dyDescent="0.25">
      <c r="V314" s="1">
        <v>312</v>
      </c>
      <c r="W314" s="1" t="s">
        <v>3005</v>
      </c>
    </row>
    <row r="315" spans="22:23" x14ac:dyDescent="0.25">
      <c r="V315" s="1">
        <v>313</v>
      </c>
      <c r="W315" s="1" t="s">
        <v>3379</v>
      </c>
    </row>
    <row r="316" spans="22:23" x14ac:dyDescent="0.25">
      <c r="V316" s="1">
        <v>314</v>
      </c>
      <c r="W316" s="1" t="s">
        <v>3039</v>
      </c>
    </row>
    <row r="317" spans="22:23" x14ac:dyDescent="0.25">
      <c r="V317" s="1">
        <v>315</v>
      </c>
      <c r="W317" s="1" t="s">
        <v>3957</v>
      </c>
    </row>
    <row r="318" spans="22:23" x14ac:dyDescent="0.25">
      <c r="V318" s="1">
        <v>316</v>
      </c>
      <c r="W318" s="1" t="s">
        <v>3549</v>
      </c>
    </row>
    <row r="319" spans="22:23" x14ac:dyDescent="0.25">
      <c r="V319" s="1">
        <v>317</v>
      </c>
      <c r="W319" s="1" t="s">
        <v>2563</v>
      </c>
    </row>
    <row r="320" spans="22:23" x14ac:dyDescent="0.25">
      <c r="V320" s="1">
        <v>318</v>
      </c>
      <c r="W320" s="1" t="s">
        <v>2665</v>
      </c>
    </row>
    <row r="321" spans="22:23" x14ac:dyDescent="0.25">
      <c r="V321" s="1">
        <v>319</v>
      </c>
      <c r="W321" s="1" t="s">
        <v>4025</v>
      </c>
    </row>
    <row r="322" spans="22:23" x14ac:dyDescent="0.25">
      <c r="V322" s="1">
        <v>320</v>
      </c>
      <c r="W322" s="1" t="s">
        <v>3141</v>
      </c>
    </row>
    <row r="323" spans="22:23" x14ac:dyDescent="0.25">
      <c r="V323" s="1">
        <v>321</v>
      </c>
      <c r="W323" s="1" t="s">
        <v>3345</v>
      </c>
    </row>
    <row r="324" spans="22:23" x14ac:dyDescent="0.25">
      <c r="V324" s="1">
        <v>322</v>
      </c>
      <c r="W324" s="1" t="s">
        <v>3481</v>
      </c>
    </row>
    <row r="325" spans="22:23" x14ac:dyDescent="0.25">
      <c r="V325" s="1">
        <v>323</v>
      </c>
      <c r="W325" s="1" t="s">
        <v>3413</v>
      </c>
    </row>
    <row r="326" spans="22:23" x14ac:dyDescent="0.25">
      <c r="V326" s="1">
        <v>324</v>
      </c>
      <c r="W326" s="1" t="s">
        <v>2801</v>
      </c>
    </row>
    <row r="327" spans="22:23" x14ac:dyDescent="0.25">
      <c r="V327" s="1">
        <v>325</v>
      </c>
      <c r="W327" s="1" t="s">
        <v>4059</v>
      </c>
    </row>
    <row r="328" spans="22:23" x14ac:dyDescent="0.25">
      <c r="V328" s="1">
        <v>326</v>
      </c>
      <c r="W328" s="1" t="s">
        <v>3175</v>
      </c>
    </row>
    <row r="329" spans="22:23" x14ac:dyDescent="0.25">
      <c r="V329" s="1">
        <v>327</v>
      </c>
      <c r="W329" s="1" t="s">
        <v>3753</v>
      </c>
    </row>
    <row r="330" spans="22:23" x14ac:dyDescent="0.25">
      <c r="V330" s="1">
        <v>328</v>
      </c>
      <c r="W330" s="1" t="s">
        <v>3515</v>
      </c>
    </row>
    <row r="331" spans="22:23" x14ac:dyDescent="0.25">
      <c r="V331" s="1">
        <v>329</v>
      </c>
      <c r="W331" s="1" t="s">
        <v>4399</v>
      </c>
    </row>
    <row r="332" spans="22:23" x14ac:dyDescent="0.25">
      <c r="V332" s="1">
        <v>330</v>
      </c>
      <c r="W332" s="1" t="s">
        <v>2903</v>
      </c>
    </row>
    <row r="333" spans="22:23" x14ac:dyDescent="0.25">
      <c r="V333" s="1">
        <v>331</v>
      </c>
      <c r="W333" s="1" t="s">
        <v>2699</v>
      </c>
    </row>
    <row r="334" spans="22:23" x14ac:dyDescent="0.25">
      <c r="V334" s="1">
        <v>332</v>
      </c>
      <c r="W334" s="1" t="s">
        <v>2971</v>
      </c>
    </row>
    <row r="335" spans="22:23" x14ac:dyDescent="0.25">
      <c r="V335" s="1">
        <v>333</v>
      </c>
      <c r="W335" s="1" t="s">
        <v>4535</v>
      </c>
    </row>
    <row r="336" spans="22:23" x14ac:dyDescent="0.25">
      <c r="V336" s="1">
        <v>334</v>
      </c>
      <c r="W336" s="1" t="s">
        <v>3209</v>
      </c>
    </row>
    <row r="337" spans="22:23" x14ac:dyDescent="0.25">
      <c r="V337" s="1">
        <v>335</v>
      </c>
      <c r="W337" s="1" t="s">
        <v>2461</v>
      </c>
    </row>
    <row r="338" spans="22:23" x14ac:dyDescent="0.25">
      <c r="V338" s="1">
        <v>336</v>
      </c>
      <c r="W338" s="1" t="s">
        <v>4093</v>
      </c>
    </row>
    <row r="339" spans="22:23" x14ac:dyDescent="0.25">
      <c r="V339" s="1">
        <v>337</v>
      </c>
      <c r="W339" s="1" t="s">
        <v>4127</v>
      </c>
    </row>
    <row r="340" spans="22:23" x14ac:dyDescent="0.25">
      <c r="V340" s="1">
        <v>338</v>
      </c>
      <c r="W340" s="1" t="s">
        <v>4161</v>
      </c>
    </row>
    <row r="341" spans="22:23" x14ac:dyDescent="0.25">
      <c r="V341" s="1">
        <v>339</v>
      </c>
      <c r="W341" s="1" t="s">
        <v>3243</v>
      </c>
    </row>
    <row r="342" spans="22:23" x14ac:dyDescent="0.25">
      <c r="V342" s="1">
        <v>340</v>
      </c>
      <c r="W342" s="1" t="s">
        <v>4195</v>
      </c>
    </row>
    <row r="343" spans="22:23" x14ac:dyDescent="0.25">
      <c r="V343" s="1">
        <v>341</v>
      </c>
      <c r="W343" s="1" t="s">
        <v>3447</v>
      </c>
    </row>
    <row r="344" spans="22:23" x14ac:dyDescent="0.25">
      <c r="V344" s="1">
        <v>342</v>
      </c>
      <c r="W344" s="1" t="s">
        <v>2767</v>
      </c>
    </row>
    <row r="345" spans="22:23" x14ac:dyDescent="0.25">
      <c r="V345" s="1">
        <v>343</v>
      </c>
      <c r="W345" s="1" t="s">
        <v>3651</v>
      </c>
    </row>
    <row r="346" spans="22:23" x14ac:dyDescent="0.25">
      <c r="V346" s="1">
        <v>344</v>
      </c>
      <c r="W346" s="1" t="s">
        <v>3787</v>
      </c>
    </row>
    <row r="347" spans="22:23" x14ac:dyDescent="0.25">
      <c r="V347" s="1">
        <v>345</v>
      </c>
      <c r="W347" s="1" t="s">
        <v>2869</v>
      </c>
    </row>
    <row r="348" spans="22:23" x14ac:dyDescent="0.25">
      <c r="V348" s="1">
        <v>346</v>
      </c>
      <c r="W348" s="1" t="s">
        <v>4229</v>
      </c>
    </row>
    <row r="349" spans="22:23" x14ac:dyDescent="0.25">
      <c r="V349" s="1">
        <v>347</v>
      </c>
      <c r="W349" s="1" t="s">
        <v>3277</v>
      </c>
    </row>
    <row r="350" spans="22:23" x14ac:dyDescent="0.25">
      <c r="V350" s="1">
        <v>348</v>
      </c>
      <c r="W350" s="1" t="s">
        <v>2631</v>
      </c>
    </row>
    <row r="351" spans="22:23" x14ac:dyDescent="0.25">
      <c r="V351" s="1">
        <v>349</v>
      </c>
      <c r="W351" s="1" t="s">
        <v>2835</v>
      </c>
    </row>
    <row r="352" spans="22:23" x14ac:dyDescent="0.25">
      <c r="V352" s="1">
        <v>350</v>
      </c>
      <c r="W352" s="1" t="s">
        <v>4263</v>
      </c>
    </row>
    <row r="353" spans="22:23" x14ac:dyDescent="0.25">
      <c r="V353" s="1">
        <v>351</v>
      </c>
      <c r="W353" s="1" t="s">
        <v>3855</v>
      </c>
    </row>
    <row r="354" spans="22:23" x14ac:dyDescent="0.25">
      <c r="V354" s="1">
        <v>352</v>
      </c>
      <c r="W354" s="1" t="s">
        <v>3583</v>
      </c>
    </row>
    <row r="355" spans="22:23" x14ac:dyDescent="0.25">
      <c r="V355" s="1">
        <v>353</v>
      </c>
      <c r="W355" s="1" t="s">
        <v>2597</v>
      </c>
    </row>
    <row r="356" spans="22:23" x14ac:dyDescent="0.25">
      <c r="V356" s="1">
        <v>354</v>
      </c>
      <c r="W356" s="1" t="s">
        <v>4297</v>
      </c>
    </row>
    <row r="357" spans="22:23" x14ac:dyDescent="0.25">
      <c r="V357" s="1">
        <v>355</v>
      </c>
      <c r="W357" s="1" t="s">
        <v>4331</v>
      </c>
    </row>
    <row r="358" spans="22:23" x14ac:dyDescent="0.25">
      <c r="V358" s="1">
        <v>356</v>
      </c>
      <c r="W358" s="1" t="s">
        <v>4365</v>
      </c>
    </row>
    <row r="359" spans="22:23" x14ac:dyDescent="0.25">
      <c r="V359" s="1">
        <v>357</v>
      </c>
      <c r="W359" s="1" t="s">
        <v>2937</v>
      </c>
    </row>
    <row r="360" spans="22:23" x14ac:dyDescent="0.25">
      <c r="V360" s="1">
        <v>358</v>
      </c>
      <c r="W360" s="1" t="s">
        <v>3311</v>
      </c>
    </row>
    <row r="361" spans="22:23" x14ac:dyDescent="0.25">
      <c r="V361" s="1">
        <v>359</v>
      </c>
      <c r="W361" s="1" t="s">
        <v>3719</v>
      </c>
    </row>
    <row r="362" spans="22:23" x14ac:dyDescent="0.25">
      <c r="V362" s="1">
        <v>360</v>
      </c>
      <c r="W362" s="1" t="s">
        <v>3685</v>
      </c>
    </row>
    <row r="363" spans="22:23" x14ac:dyDescent="0.25">
      <c r="V363" s="1">
        <v>361</v>
      </c>
      <c r="W363" s="1" t="s">
        <v>3821</v>
      </c>
    </row>
    <row r="364" spans="22:23" x14ac:dyDescent="0.25">
      <c r="V364" s="1">
        <v>362</v>
      </c>
      <c r="W364" s="1" t="s">
        <v>4467</v>
      </c>
    </row>
    <row r="365" spans="22:23" x14ac:dyDescent="0.25">
      <c r="V365" s="1">
        <v>363</v>
      </c>
      <c r="W365" s="1" t="s">
        <v>3617</v>
      </c>
    </row>
    <row r="366" spans="22:23" x14ac:dyDescent="0.25">
      <c r="V366" s="1">
        <v>364</v>
      </c>
      <c r="W366" s="1" t="s">
        <v>2733</v>
      </c>
    </row>
    <row r="367" spans="22:23" x14ac:dyDescent="0.25">
      <c r="V367" s="1">
        <v>365</v>
      </c>
      <c r="W367" s="1" t="s">
        <v>2529</v>
      </c>
    </row>
    <row r="368" spans="22:23" x14ac:dyDescent="0.25">
      <c r="V368" s="1">
        <v>366</v>
      </c>
      <c r="W368" s="1" t="s">
        <v>4433</v>
      </c>
    </row>
    <row r="369" spans="22:23" x14ac:dyDescent="0.25">
      <c r="V369" s="1">
        <v>367</v>
      </c>
      <c r="W369" s="1" t="s">
        <v>2427</v>
      </c>
    </row>
    <row r="370" spans="22:23" x14ac:dyDescent="0.25">
      <c r="V370" s="1">
        <v>368</v>
      </c>
      <c r="W370" s="1" t="s">
        <v>3889</v>
      </c>
    </row>
    <row r="371" spans="22:23" x14ac:dyDescent="0.25">
      <c r="V371" s="1">
        <v>369</v>
      </c>
      <c r="W371" s="1" t="s">
        <v>2495</v>
      </c>
    </row>
    <row r="372" spans="22:23" x14ac:dyDescent="0.25">
      <c r="V372" s="1">
        <v>370</v>
      </c>
      <c r="W372" s="1" t="s">
        <v>4501</v>
      </c>
    </row>
    <row r="373" spans="22:23" x14ac:dyDescent="0.25">
      <c r="V373" s="1">
        <v>371</v>
      </c>
      <c r="W373" s="1" t="s">
        <v>3113</v>
      </c>
    </row>
    <row r="374" spans="22:23" x14ac:dyDescent="0.25">
      <c r="V374" s="1">
        <v>372</v>
      </c>
      <c r="W374" s="1" t="s">
        <v>3997</v>
      </c>
    </row>
    <row r="375" spans="22:23" x14ac:dyDescent="0.25">
      <c r="V375" s="1">
        <v>373</v>
      </c>
      <c r="W375" s="1" t="s">
        <v>3929</v>
      </c>
    </row>
    <row r="376" spans="22:23" x14ac:dyDescent="0.25">
      <c r="V376" s="1">
        <v>374</v>
      </c>
      <c r="W376" s="1" t="s">
        <v>3079</v>
      </c>
    </row>
    <row r="377" spans="22:23" x14ac:dyDescent="0.25">
      <c r="V377" s="1">
        <v>375</v>
      </c>
      <c r="W377" s="1" t="s">
        <v>3011</v>
      </c>
    </row>
    <row r="378" spans="22:23" x14ac:dyDescent="0.25">
      <c r="V378" s="1">
        <v>376</v>
      </c>
      <c r="W378" s="1" t="s">
        <v>3385</v>
      </c>
    </row>
    <row r="379" spans="22:23" x14ac:dyDescent="0.25">
      <c r="V379" s="1">
        <v>377</v>
      </c>
      <c r="W379" s="1" t="s">
        <v>3045</v>
      </c>
    </row>
    <row r="380" spans="22:23" x14ac:dyDescent="0.25">
      <c r="V380" s="1">
        <v>378</v>
      </c>
      <c r="W380" s="1" t="s">
        <v>3963</v>
      </c>
    </row>
    <row r="381" spans="22:23" x14ac:dyDescent="0.25">
      <c r="V381" s="1">
        <v>379</v>
      </c>
      <c r="W381" s="1" t="s">
        <v>3555</v>
      </c>
    </row>
    <row r="382" spans="22:23" x14ac:dyDescent="0.25">
      <c r="V382" s="1">
        <v>380</v>
      </c>
      <c r="W382" s="1" t="s">
        <v>2569</v>
      </c>
    </row>
    <row r="383" spans="22:23" x14ac:dyDescent="0.25">
      <c r="V383" s="1">
        <v>381</v>
      </c>
      <c r="W383" s="1" t="s">
        <v>2671</v>
      </c>
    </row>
    <row r="384" spans="22:23" x14ac:dyDescent="0.25">
      <c r="V384" s="1">
        <v>382</v>
      </c>
      <c r="W384" s="1" t="s">
        <v>4031</v>
      </c>
    </row>
    <row r="385" spans="22:23" x14ac:dyDescent="0.25">
      <c r="V385" s="1">
        <v>383</v>
      </c>
      <c r="W385" s="1" t="s">
        <v>3147</v>
      </c>
    </row>
    <row r="386" spans="22:23" x14ac:dyDescent="0.25">
      <c r="V386" s="1">
        <v>384</v>
      </c>
      <c r="W386" s="1" t="s">
        <v>3351</v>
      </c>
    </row>
    <row r="387" spans="22:23" x14ac:dyDescent="0.25">
      <c r="V387" s="1">
        <v>385</v>
      </c>
      <c r="W387" s="1" t="s">
        <v>3487</v>
      </c>
    </row>
    <row r="388" spans="22:23" x14ac:dyDescent="0.25">
      <c r="V388" s="1">
        <v>386</v>
      </c>
      <c r="W388" s="1" t="s">
        <v>3419</v>
      </c>
    </row>
    <row r="389" spans="22:23" x14ac:dyDescent="0.25">
      <c r="V389" s="1">
        <v>387</v>
      </c>
      <c r="W389" s="1" t="s">
        <v>2807</v>
      </c>
    </row>
    <row r="390" spans="22:23" x14ac:dyDescent="0.25">
      <c r="V390" s="1">
        <v>388</v>
      </c>
      <c r="W390" s="1" t="s">
        <v>4065</v>
      </c>
    </row>
    <row r="391" spans="22:23" x14ac:dyDescent="0.25">
      <c r="V391" s="1">
        <v>389</v>
      </c>
      <c r="W391" s="1" t="s">
        <v>3181</v>
      </c>
    </row>
    <row r="392" spans="22:23" x14ac:dyDescent="0.25">
      <c r="V392" s="1">
        <v>390</v>
      </c>
      <c r="W392" s="1" t="s">
        <v>3759</v>
      </c>
    </row>
    <row r="393" spans="22:23" x14ac:dyDescent="0.25">
      <c r="V393" s="1">
        <v>391</v>
      </c>
      <c r="W393" s="1" t="s">
        <v>3521</v>
      </c>
    </row>
    <row r="394" spans="22:23" x14ac:dyDescent="0.25">
      <c r="V394" s="1">
        <v>392</v>
      </c>
      <c r="W394" s="1" t="s">
        <v>4405</v>
      </c>
    </row>
    <row r="395" spans="22:23" x14ac:dyDescent="0.25">
      <c r="V395" s="1">
        <v>393</v>
      </c>
      <c r="W395" s="1" t="s">
        <v>2909</v>
      </c>
    </row>
    <row r="396" spans="22:23" x14ac:dyDescent="0.25">
      <c r="V396" s="1">
        <v>394</v>
      </c>
      <c r="W396" s="1" t="s">
        <v>2705</v>
      </c>
    </row>
    <row r="397" spans="22:23" x14ac:dyDescent="0.25">
      <c r="V397" s="1">
        <v>395</v>
      </c>
      <c r="W397" s="1" t="s">
        <v>2977</v>
      </c>
    </row>
    <row r="398" spans="22:23" x14ac:dyDescent="0.25">
      <c r="V398" s="1">
        <v>396</v>
      </c>
      <c r="W398" s="1" t="s">
        <v>4541</v>
      </c>
    </row>
    <row r="399" spans="22:23" x14ac:dyDescent="0.25">
      <c r="V399" s="1">
        <v>397</v>
      </c>
      <c r="W399" s="1" t="s">
        <v>3215</v>
      </c>
    </row>
    <row r="400" spans="22:23" x14ac:dyDescent="0.25">
      <c r="V400" s="1">
        <v>398</v>
      </c>
      <c r="W400" s="1" t="s">
        <v>2467</v>
      </c>
    </row>
    <row r="401" spans="22:23" x14ac:dyDescent="0.25">
      <c r="V401" s="1">
        <v>399</v>
      </c>
      <c r="W401" s="1" t="s">
        <v>4099</v>
      </c>
    </row>
    <row r="402" spans="22:23" x14ac:dyDescent="0.25">
      <c r="V402" s="1">
        <v>400</v>
      </c>
      <c r="W402" s="1" t="s">
        <v>4133</v>
      </c>
    </row>
    <row r="403" spans="22:23" x14ac:dyDescent="0.25">
      <c r="V403" s="1">
        <v>401</v>
      </c>
      <c r="W403" s="1" t="s">
        <v>4167</v>
      </c>
    </row>
    <row r="404" spans="22:23" x14ac:dyDescent="0.25">
      <c r="V404" s="1">
        <v>402</v>
      </c>
      <c r="W404" s="1" t="s">
        <v>3249</v>
      </c>
    </row>
    <row r="405" spans="22:23" x14ac:dyDescent="0.25">
      <c r="V405" s="1">
        <v>403</v>
      </c>
      <c r="W405" s="1" t="s">
        <v>4201</v>
      </c>
    </row>
    <row r="406" spans="22:23" x14ac:dyDescent="0.25">
      <c r="V406" s="1">
        <v>404</v>
      </c>
      <c r="W406" s="1" t="s">
        <v>3453</v>
      </c>
    </row>
    <row r="407" spans="22:23" x14ac:dyDescent="0.25">
      <c r="V407" s="1">
        <v>405</v>
      </c>
      <c r="W407" s="1" t="s">
        <v>2773</v>
      </c>
    </row>
    <row r="408" spans="22:23" x14ac:dyDescent="0.25">
      <c r="V408" s="1">
        <v>406</v>
      </c>
      <c r="W408" s="1" t="s">
        <v>3657</v>
      </c>
    </row>
    <row r="409" spans="22:23" x14ac:dyDescent="0.25">
      <c r="V409" s="1">
        <v>407</v>
      </c>
      <c r="W409" s="1" t="s">
        <v>3793</v>
      </c>
    </row>
    <row r="410" spans="22:23" x14ac:dyDescent="0.25">
      <c r="V410" s="1">
        <v>408</v>
      </c>
      <c r="W410" s="1" t="s">
        <v>2875</v>
      </c>
    </row>
    <row r="411" spans="22:23" x14ac:dyDescent="0.25">
      <c r="V411" s="1">
        <v>409</v>
      </c>
      <c r="W411" s="1" t="s">
        <v>4235</v>
      </c>
    </row>
    <row r="412" spans="22:23" x14ac:dyDescent="0.25">
      <c r="V412" s="1">
        <v>410</v>
      </c>
      <c r="W412" s="1" t="s">
        <v>3283</v>
      </c>
    </row>
    <row r="413" spans="22:23" x14ac:dyDescent="0.25">
      <c r="V413" s="1">
        <v>411</v>
      </c>
      <c r="W413" s="1" t="s">
        <v>2637</v>
      </c>
    </row>
    <row r="414" spans="22:23" x14ac:dyDescent="0.25">
      <c r="V414" s="1">
        <v>412</v>
      </c>
      <c r="W414" s="1" t="s">
        <v>2841</v>
      </c>
    </row>
    <row r="415" spans="22:23" x14ac:dyDescent="0.25">
      <c r="V415" s="1">
        <v>413</v>
      </c>
      <c r="W415" s="1" t="s">
        <v>4269</v>
      </c>
    </row>
    <row r="416" spans="22:23" x14ac:dyDescent="0.25">
      <c r="V416" s="1">
        <v>414</v>
      </c>
      <c r="W416" s="1" t="s">
        <v>3861</v>
      </c>
    </row>
    <row r="417" spans="22:23" x14ac:dyDescent="0.25">
      <c r="V417" s="1">
        <v>415</v>
      </c>
      <c r="W417" s="1" t="s">
        <v>3589</v>
      </c>
    </row>
    <row r="418" spans="22:23" x14ac:dyDescent="0.25">
      <c r="V418" s="1">
        <v>416</v>
      </c>
      <c r="W418" s="1" t="s">
        <v>2603</v>
      </c>
    </row>
    <row r="419" spans="22:23" x14ac:dyDescent="0.25">
      <c r="V419" s="1">
        <v>417</v>
      </c>
      <c r="W419" s="1" t="s">
        <v>4303</v>
      </c>
    </row>
    <row r="420" spans="22:23" x14ac:dyDescent="0.25">
      <c r="V420" s="1">
        <v>418</v>
      </c>
      <c r="W420" s="1" t="s">
        <v>4337</v>
      </c>
    </row>
    <row r="421" spans="22:23" x14ac:dyDescent="0.25">
      <c r="V421" s="1">
        <v>419</v>
      </c>
      <c r="W421" s="1" t="s">
        <v>4371</v>
      </c>
    </row>
    <row r="422" spans="22:23" x14ac:dyDescent="0.25">
      <c r="V422" s="1">
        <v>420</v>
      </c>
      <c r="W422" s="1" t="s">
        <v>2943</v>
      </c>
    </row>
    <row r="423" spans="22:23" x14ac:dyDescent="0.25">
      <c r="V423" s="1">
        <v>421</v>
      </c>
      <c r="W423" s="1" t="s">
        <v>3317</v>
      </c>
    </row>
    <row r="424" spans="22:23" x14ac:dyDescent="0.25">
      <c r="V424" s="1">
        <v>422</v>
      </c>
      <c r="W424" s="1" t="s">
        <v>3725</v>
      </c>
    </row>
    <row r="425" spans="22:23" x14ac:dyDescent="0.25">
      <c r="V425" s="1">
        <v>423</v>
      </c>
      <c r="W425" s="1" t="s">
        <v>3691</v>
      </c>
    </row>
    <row r="426" spans="22:23" x14ac:dyDescent="0.25">
      <c r="V426" s="1">
        <v>424</v>
      </c>
      <c r="W426" s="1" t="s">
        <v>3827</v>
      </c>
    </row>
    <row r="427" spans="22:23" x14ac:dyDescent="0.25">
      <c r="V427" s="1">
        <v>425</v>
      </c>
      <c r="W427" s="1" t="s">
        <v>4473</v>
      </c>
    </row>
    <row r="428" spans="22:23" x14ac:dyDescent="0.25">
      <c r="V428" s="1">
        <v>426</v>
      </c>
      <c r="W428" s="1" t="s">
        <v>3623</v>
      </c>
    </row>
    <row r="429" spans="22:23" x14ac:dyDescent="0.25">
      <c r="V429" s="1">
        <v>427</v>
      </c>
      <c r="W429" s="1" t="s">
        <v>2739</v>
      </c>
    </row>
    <row r="430" spans="22:23" x14ac:dyDescent="0.25">
      <c r="V430" s="1">
        <v>428</v>
      </c>
      <c r="W430" s="1" t="s">
        <v>2535</v>
      </c>
    </row>
    <row r="431" spans="22:23" x14ac:dyDescent="0.25">
      <c r="V431" s="1">
        <v>429</v>
      </c>
      <c r="W431" s="1" t="s">
        <v>4439</v>
      </c>
    </row>
    <row r="432" spans="22:23" x14ac:dyDescent="0.25">
      <c r="V432" s="1">
        <v>430</v>
      </c>
      <c r="W432" s="1" t="s">
        <v>2433</v>
      </c>
    </row>
    <row r="433" spans="22:23" x14ac:dyDescent="0.25">
      <c r="V433" s="1">
        <v>431</v>
      </c>
      <c r="W433" s="1" t="s">
        <v>3895</v>
      </c>
    </row>
    <row r="434" spans="22:23" x14ac:dyDescent="0.25">
      <c r="V434" s="1">
        <v>432</v>
      </c>
      <c r="W434" s="1" t="s">
        <v>2501</v>
      </c>
    </row>
    <row r="435" spans="22:23" x14ac:dyDescent="0.25">
      <c r="V435" s="1">
        <v>433</v>
      </c>
      <c r="W435" s="1" t="s">
        <v>4507</v>
      </c>
    </row>
    <row r="436" spans="22:23" x14ac:dyDescent="0.25">
      <c r="V436" s="1">
        <v>434</v>
      </c>
      <c r="W436" s="1" t="s">
        <v>3109</v>
      </c>
    </row>
    <row r="437" spans="22:23" x14ac:dyDescent="0.25">
      <c r="V437" s="1">
        <v>435</v>
      </c>
      <c r="W437" s="1" t="s">
        <v>3993</v>
      </c>
    </row>
    <row r="438" spans="22:23" x14ac:dyDescent="0.25">
      <c r="V438" s="1">
        <v>436</v>
      </c>
      <c r="W438" s="1" t="s">
        <v>3925</v>
      </c>
    </row>
    <row r="439" spans="22:23" x14ac:dyDescent="0.25">
      <c r="V439" s="1">
        <v>437</v>
      </c>
      <c r="W439" s="1" t="s">
        <v>3075</v>
      </c>
    </row>
    <row r="440" spans="22:23" x14ac:dyDescent="0.25">
      <c r="V440" s="1">
        <v>438</v>
      </c>
      <c r="W440" s="1" t="s">
        <v>3007</v>
      </c>
    </row>
    <row r="441" spans="22:23" x14ac:dyDescent="0.25">
      <c r="V441" s="1">
        <v>439</v>
      </c>
      <c r="W441" s="1" t="s">
        <v>3381</v>
      </c>
    </row>
    <row r="442" spans="22:23" x14ac:dyDescent="0.25">
      <c r="V442" s="1">
        <v>440</v>
      </c>
      <c r="W442" s="1" t="s">
        <v>3041</v>
      </c>
    </row>
    <row r="443" spans="22:23" x14ac:dyDescent="0.25">
      <c r="V443" s="1">
        <v>441</v>
      </c>
      <c r="W443" s="1" t="s">
        <v>3959</v>
      </c>
    </row>
    <row r="444" spans="22:23" x14ac:dyDescent="0.25">
      <c r="V444" s="1">
        <v>442</v>
      </c>
      <c r="W444" s="1" t="s">
        <v>3551</v>
      </c>
    </row>
    <row r="445" spans="22:23" x14ac:dyDescent="0.25">
      <c r="V445" s="1">
        <v>443</v>
      </c>
      <c r="W445" s="1" t="s">
        <v>2565</v>
      </c>
    </row>
    <row r="446" spans="22:23" x14ac:dyDescent="0.25">
      <c r="V446" s="1">
        <v>444</v>
      </c>
      <c r="W446" s="1" t="s">
        <v>2667</v>
      </c>
    </row>
    <row r="447" spans="22:23" x14ac:dyDescent="0.25">
      <c r="V447" s="1">
        <v>445</v>
      </c>
      <c r="W447" s="1" t="s">
        <v>4027</v>
      </c>
    </row>
    <row r="448" spans="22:23" x14ac:dyDescent="0.25">
      <c r="V448" s="1">
        <v>446</v>
      </c>
      <c r="W448" s="1" t="s">
        <v>3143</v>
      </c>
    </row>
    <row r="449" spans="22:23" x14ac:dyDescent="0.25">
      <c r="V449" s="1">
        <v>447</v>
      </c>
      <c r="W449" s="1" t="s">
        <v>3347</v>
      </c>
    </row>
    <row r="450" spans="22:23" x14ac:dyDescent="0.25">
      <c r="V450" s="1">
        <v>448</v>
      </c>
      <c r="W450" s="1" t="s">
        <v>3483</v>
      </c>
    </row>
    <row r="451" spans="22:23" x14ac:dyDescent="0.25">
      <c r="V451" s="1">
        <v>449</v>
      </c>
      <c r="W451" s="1" t="s">
        <v>3415</v>
      </c>
    </row>
    <row r="452" spans="22:23" x14ac:dyDescent="0.25">
      <c r="V452" s="1">
        <v>450</v>
      </c>
      <c r="W452" s="1" t="s">
        <v>2803</v>
      </c>
    </row>
    <row r="453" spans="22:23" x14ac:dyDescent="0.25">
      <c r="V453" s="1">
        <v>451</v>
      </c>
      <c r="W453" s="1" t="s">
        <v>4061</v>
      </c>
    </row>
    <row r="454" spans="22:23" x14ac:dyDescent="0.25">
      <c r="V454" s="1">
        <v>452</v>
      </c>
      <c r="W454" s="1" t="s">
        <v>3177</v>
      </c>
    </row>
    <row r="455" spans="22:23" x14ac:dyDescent="0.25">
      <c r="V455" s="1">
        <v>453</v>
      </c>
      <c r="W455" s="1" t="s">
        <v>3755</v>
      </c>
    </row>
    <row r="456" spans="22:23" x14ac:dyDescent="0.25">
      <c r="V456" s="1">
        <v>454</v>
      </c>
      <c r="W456" s="1" t="s">
        <v>3517</v>
      </c>
    </row>
    <row r="457" spans="22:23" x14ac:dyDescent="0.25">
      <c r="V457" s="1">
        <v>455</v>
      </c>
      <c r="W457" s="1" t="s">
        <v>4401</v>
      </c>
    </row>
    <row r="458" spans="22:23" x14ac:dyDescent="0.25">
      <c r="V458" s="1">
        <v>456</v>
      </c>
      <c r="W458" s="1" t="s">
        <v>2905</v>
      </c>
    </row>
    <row r="459" spans="22:23" x14ac:dyDescent="0.25">
      <c r="V459" s="1">
        <v>457</v>
      </c>
      <c r="W459" s="1" t="s">
        <v>2701</v>
      </c>
    </row>
    <row r="460" spans="22:23" x14ac:dyDescent="0.25">
      <c r="V460" s="1">
        <v>458</v>
      </c>
      <c r="W460" s="1" t="s">
        <v>2973</v>
      </c>
    </row>
    <row r="461" spans="22:23" x14ac:dyDescent="0.25">
      <c r="V461" s="1">
        <v>459</v>
      </c>
      <c r="W461" s="1" t="s">
        <v>4537</v>
      </c>
    </row>
    <row r="462" spans="22:23" x14ac:dyDescent="0.25">
      <c r="V462" s="1">
        <v>460</v>
      </c>
      <c r="W462" s="1" t="s">
        <v>3211</v>
      </c>
    </row>
    <row r="463" spans="22:23" x14ac:dyDescent="0.25">
      <c r="V463" s="1">
        <v>461</v>
      </c>
      <c r="W463" s="1" t="s">
        <v>2463</v>
      </c>
    </row>
    <row r="464" spans="22:23" x14ac:dyDescent="0.25">
      <c r="V464" s="1">
        <v>462</v>
      </c>
      <c r="W464" s="1" t="s">
        <v>4095</v>
      </c>
    </row>
    <row r="465" spans="22:23" x14ac:dyDescent="0.25">
      <c r="V465" s="1">
        <v>463</v>
      </c>
      <c r="W465" s="1" t="s">
        <v>4129</v>
      </c>
    </row>
    <row r="466" spans="22:23" x14ac:dyDescent="0.25">
      <c r="V466" s="1">
        <v>464</v>
      </c>
      <c r="W466" s="1" t="s">
        <v>4163</v>
      </c>
    </row>
    <row r="467" spans="22:23" x14ac:dyDescent="0.25">
      <c r="V467" s="1">
        <v>465</v>
      </c>
      <c r="W467" s="1" t="s">
        <v>3245</v>
      </c>
    </row>
    <row r="468" spans="22:23" x14ac:dyDescent="0.25">
      <c r="V468" s="1">
        <v>466</v>
      </c>
      <c r="W468" s="1" t="s">
        <v>4197</v>
      </c>
    </row>
    <row r="469" spans="22:23" x14ac:dyDescent="0.25">
      <c r="V469" s="1">
        <v>467</v>
      </c>
      <c r="W469" s="1" t="s">
        <v>3449</v>
      </c>
    </row>
    <row r="470" spans="22:23" x14ac:dyDescent="0.25">
      <c r="V470" s="1">
        <v>468</v>
      </c>
      <c r="W470" s="1" t="s">
        <v>2769</v>
      </c>
    </row>
    <row r="471" spans="22:23" x14ac:dyDescent="0.25">
      <c r="V471" s="1">
        <v>469</v>
      </c>
      <c r="W471" s="1" t="s">
        <v>3653</v>
      </c>
    </row>
    <row r="472" spans="22:23" x14ac:dyDescent="0.25">
      <c r="V472" s="1">
        <v>470</v>
      </c>
      <c r="W472" s="1" t="s">
        <v>3789</v>
      </c>
    </row>
    <row r="473" spans="22:23" x14ac:dyDescent="0.25">
      <c r="V473" s="1">
        <v>471</v>
      </c>
      <c r="W473" s="1" t="s">
        <v>2871</v>
      </c>
    </row>
    <row r="474" spans="22:23" x14ac:dyDescent="0.25">
      <c r="V474" s="1">
        <v>472</v>
      </c>
      <c r="W474" s="1" t="s">
        <v>4231</v>
      </c>
    </row>
    <row r="475" spans="22:23" x14ac:dyDescent="0.25">
      <c r="V475" s="1">
        <v>473</v>
      </c>
      <c r="W475" s="1" t="s">
        <v>3279</v>
      </c>
    </row>
    <row r="476" spans="22:23" x14ac:dyDescent="0.25">
      <c r="V476" s="1">
        <v>474</v>
      </c>
      <c r="W476" s="1" t="s">
        <v>2633</v>
      </c>
    </row>
    <row r="477" spans="22:23" x14ac:dyDescent="0.25">
      <c r="V477" s="1">
        <v>475</v>
      </c>
      <c r="W477" s="1" t="s">
        <v>2837</v>
      </c>
    </row>
    <row r="478" spans="22:23" x14ac:dyDescent="0.25">
      <c r="V478" s="1">
        <v>476</v>
      </c>
      <c r="W478" s="1" t="s">
        <v>4265</v>
      </c>
    </row>
    <row r="479" spans="22:23" x14ac:dyDescent="0.25">
      <c r="V479" s="1">
        <v>477</v>
      </c>
      <c r="W479" s="1" t="s">
        <v>3857</v>
      </c>
    </row>
    <row r="480" spans="22:23" x14ac:dyDescent="0.25">
      <c r="V480" s="1">
        <v>478</v>
      </c>
      <c r="W480" s="1" t="s">
        <v>3585</v>
      </c>
    </row>
    <row r="481" spans="22:23" x14ac:dyDescent="0.25">
      <c r="V481" s="1">
        <v>479</v>
      </c>
      <c r="W481" s="1" t="s">
        <v>2599</v>
      </c>
    </row>
    <row r="482" spans="22:23" x14ac:dyDescent="0.25">
      <c r="V482" s="1">
        <v>480</v>
      </c>
      <c r="W482" s="1" t="s">
        <v>4299</v>
      </c>
    </row>
    <row r="483" spans="22:23" x14ac:dyDescent="0.25">
      <c r="V483" s="1">
        <v>481</v>
      </c>
      <c r="W483" s="1" t="s">
        <v>4333</v>
      </c>
    </row>
    <row r="484" spans="22:23" x14ac:dyDescent="0.25">
      <c r="V484" s="1">
        <v>482</v>
      </c>
      <c r="W484" s="1" t="s">
        <v>4367</v>
      </c>
    </row>
    <row r="485" spans="22:23" x14ac:dyDescent="0.25">
      <c r="V485" s="1">
        <v>483</v>
      </c>
      <c r="W485" s="1" t="s">
        <v>2939</v>
      </c>
    </row>
    <row r="486" spans="22:23" x14ac:dyDescent="0.25">
      <c r="V486" s="1">
        <v>484</v>
      </c>
      <c r="W486" s="1" t="s">
        <v>3313</v>
      </c>
    </row>
    <row r="487" spans="22:23" x14ac:dyDescent="0.25">
      <c r="V487" s="1">
        <v>485</v>
      </c>
      <c r="W487" s="1" t="s">
        <v>3721</v>
      </c>
    </row>
    <row r="488" spans="22:23" x14ac:dyDescent="0.25">
      <c r="V488" s="1">
        <v>486</v>
      </c>
      <c r="W488" s="1" t="s">
        <v>3687</v>
      </c>
    </row>
    <row r="489" spans="22:23" x14ac:dyDescent="0.25">
      <c r="V489" s="1">
        <v>487</v>
      </c>
      <c r="W489" s="1" t="s">
        <v>3823</v>
      </c>
    </row>
    <row r="490" spans="22:23" x14ac:dyDescent="0.25">
      <c r="V490" s="1">
        <v>488</v>
      </c>
      <c r="W490" s="1" t="s">
        <v>4469</v>
      </c>
    </row>
    <row r="491" spans="22:23" x14ac:dyDescent="0.25">
      <c r="V491" s="1">
        <v>489</v>
      </c>
      <c r="W491" s="1" t="s">
        <v>3619</v>
      </c>
    </row>
    <row r="492" spans="22:23" x14ac:dyDescent="0.25">
      <c r="V492" s="1">
        <v>490</v>
      </c>
      <c r="W492" s="1" t="s">
        <v>2735</v>
      </c>
    </row>
    <row r="493" spans="22:23" x14ac:dyDescent="0.25">
      <c r="V493" s="1">
        <v>491</v>
      </c>
      <c r="W493" s="1" t="s">
        <v>2531</v>
      </c>
    </row>
    <row r="494" spans="22:23" x14ac:dyDescent="0.25">
      <c r="V494" s="1">
        <v>492</v>
      </c>
      <c r="W494" s="1" t="s">
        <v>4435</v>
      </c>
    </row>
    <row r="495" spans="22:23" x14ac:dyDescent="0.25">
      <c r="V495" s="1">
        <v>493</v>
      </c>
      <c r="W495" s="1" t="s">
        <v>2429</v>
      </c>
    </row>
    <row r="496" spans="22:23" x14ac:dyDescent="0.25">
      <c r="V496" s="1">
        <v>494</v>
      </c>
      <c r="W496" s="1" t="s">
        <v>3891</v>
      </c>
    </row>
    <row r="497" spans="22:23" x14ac:dyDescent="0.25">
      <c r="V497" s="1">
        <v>495</v>
      </c>
      <c r="W497" s="1" t="s">
        <v>2497</v>
      </c>
    </row>
    <row r="498" spans="22:23" x14ac:dyDescent="0.25">
      <c r="V498" s="1">
        <v>496</v>
      </c>
      <c r="W498" s="1" t="s">
        <v>4503</v>
      </c>
    </row>
    <row r="499" spans="22:23" x14ac:dyDescent="0.25">
      <c r="V499" s="1">
        <v>497</v>
      </c>
      <c r="W499" s="1" t="s">
        <v>3119</v>
      </c>
    </row>
    <row r="500" spans="22:23" x14ac:dyDescent="0.25">
      <c r="V500" s="1">
        <v>498</v>
      </c>
      <c r="W500" s="1" t="s">
        <v>4003</v>
      </c>
    </row>
    <row r="501" spans="22:23" x14ac:dyDescent="0.25">
      <c r="V501" s="1">
        <v>499</v>
      </c>
      <c r="W501" s="1" t="s">
        <v>3935</v>
      </c>
    </row>
    <row r="502" spans="22:23" x14ac:dyDescent="0.25">
      <c r="V502" s="1">
        <v>500</v>
      </c>
      <c r="W502" s="1" t="s">
        <v>3085</v>
      </c>
    </row>
    <row r="503" spans="22:23" x14ac:dyDescent="0.25">
      <c r="V503" s="1">
        <v>501</v>
      </c>
      <c r="W503" s="1" t="s">
        <v>3017</v>
      </c>
    </row>
    <row r="504" spans="22:23" x14ac:dyDescent="0.25">
      <c r="V504" s="1">
        <v>502</v>
      </c>
      <c r="W504" s="1" t="s">
        <v>3391</v>
      </c>
    </row>
    <row r="505" spans="22:23" x14ac:dyDescent="0.25">
      <c r="V505" s="1">
        <v>503</v>
      </c>
      <c r="W505" s="1" t="s">
        <v>3051</v>
      </c>
    </row>
    <row r="506" spans="22:23" x14ac:dyDescent="0.25">
      <c r="V506" s="1">
        <v>504</v>
      </c>
      <c r="W506" s="1" t="s">
        <v>3969</v>
      </c>
    </row>
    <row r="507" spans="22:23" x14ac:dyDescent="0.25">
      <c r="V507" s="1">
        <v>505</v>
      </c>
      <c r="W507" s="1" t="s">
        <v>3561</v>
      </c>
    </row>
    <row r="508" spans="22:23" x14ac:dyDescent="0.25">
      <c r="V508" s="1">
        <v>506</v>
      </c>
      <c r="W508" s="1" t="s">
        <v>2575</v>
      </c>
    </row>
    <row r="509" spans="22:23" x14ac:dyDescent="0.25">
      <c r="V509" s="1">
        <v>507</v>
      </c>
      <c r="W509" s="1" t="s">
        <v>2677</v>
      </c>
    </row>
    <row r="510" spans="22:23" x14ac:dyDescent="0.25">
      <c r="V510" s="1">
        <v>508</v>
      </c>
      <c r="W510" s="1" t="s">
        <v>4037</v>
      </c>
    </row>
    <row r="511" spans="22:23" x14ac:dyDescent="0.25">
      <c r="V511" s="1">
        <v>509</v>
      </c>
      <c r="W511" s="1" t="s">
        <v>3153</v>
      </c>
    </row>
    <row r="512" spans="22:23" x14ac:dyDescent="0.25">
      <c r="V512" s="1">
        <v>510</v>
      </c>
      <c r="W512" s="1" t="s">
        <v>3357</v>
      </c>
    </row>
    <row r="513" spans="22:23" x14ac:dyDescent="0.25">
      <c r="V513" s="1">
        <v>511</v>
      </c>
      <c r="W513" s="1" t="s">
        <v>3493</v>
      </c>
    </row>
    <row r="514" spans="22:23" x14ac:dyDescent="0.25">
      <c r="V514" s="1">
        <v>512</v>
      </c>
      <c r="W514" s="1" t="s">
        <v>3425</v>
      </c>
    </row>
    <row r="515" spans="22:23" x14ac:dyDescent="0.25">
      <c r="V515" s="1">
        <v>513</v>
      </c>
      <c r="W515" s="1" t="s">
        <v>2813</v>
      </c>
    </row>
    <row r="516" spans="22:23" x14ac:dyDescent="0.25">
      <c r="V516" s="1">
        <v>514</v>
      </c>
      <c r="W516" s="1" t="s">
        <v>4071</v>
      </c>
    </row>
    <row r="517" spans="22:23" x14ac:dyDescent="0.25">
      <c r="V517" s="1">
        <v>515</v>
      </c>
      <c r="W517" s="1" t="s">
        <v>3187</v>
      </c>
    </row>
    <row r="518" spans="22:23" x14ac:dyDescent="0.25">
      <c r="V518" s="1">
        <v>516</v>
      </c>
      <c r="W518" s="1" t="s">
        <v>3765</v>
      </c>
    </row>
    <row r="519" spans="22:23" x14ac:dyDescent="0.25">
      <c r="V519" s="1">
        <v>517</v>
      </c>
      <c r="W519" s="1" t="s">
        <v>3527</v>
      </c>
    </row>
    <row r="520" spans="22:23" x14ac:dyDescent="0.25">
      <c r="V520" s="1">
        <v>518</v>
      </c>
      <c r="W520" s="1" t="s">
        <v>4411</v>
      </c>
    </row>
    <row r="521" spans="22:23" x14ac:dyDescent="0.25">
      <c r="V521" s="1">
        <v>519</v>
      </c>
      <c r="W521" s="1" t="s">
        <v>2915</v>
      </c>
    </row>
    <row r="522" spans="22:23" x14ac:dyDescent="0.25">
      <c r="V522" s="1">
        <v>520</v>
      </c>
      <c r="W522" s="1" t="s">
        <v>2711</v>
      </c>
    </row>
    <row r="523" spans="22:23" x14ac:dyDescent="0.25">
      <c r="V523" s="1">
        <v>521</v>
      </c>
      <c r="W523" s="1" t="s">
        <v>2983</v>
      </c>
    </row>
    <row r="524" spans="22:23" x14ac:dyDescent="0.25">
      <c r="V524" s="1">
        <v>522</v>
      </c>
      <c r="W524" s="1" t="s">
        <v>4547</v>
      </c>
    </row>
    <row r="525" spans="22:23" x14ac:dyDescent="0.25">
      <c r="V525" s="1">
        <v>523</v>
      </c>
      <c r="W525" s="1" t="s">
        <v>3221</v>
      </c>
    </row>
    <row r="526" spans="22:23" x14ac:dyDescent="0.25">
      <c r="V526" s="1">
        <v>524</v>
      </c>
      <c r="W526" s="1" t="s">
        <v>2473</v>
      </c>
    </row>
    <row r="527" spans="22:23" x14ac:dyDescent="0.25">
      <c r="V527" s="1">
        <v>525</v>
      </c>
      <c r="W527" s="1" t="s">
        <v>4105</v>
      </c>
    </row>
    <row r="528" spans="22:23" x14ac:dyDescent="0.25">
      <c r="V528" s="1">
        <v>526</v>
      </c>
      <c r="W528" s="1" t="s">
        <v>4139</v>
      </c>
    </row>
    <row r="529" spans="22:23" x14ac:dyDescent="0.25">
      <c r="V529" s="1">
        <v>527</v>
      </c>
      <c r="W529" s="1" t="s">
        <v>4173</v>
      </c>
    </row>
    <row r="530" spans="22:23" x14ac:dyDescent="0.25">
      <c r="V530" s="1">
        <v>528</v>
      </c>
      <c r="W530" s="1" t="s">
        <v>3255</v>
      </c>
    </row>
    <row r="531" spans="22:23" x14ac:dyDescent="0.25">
      <c r="V531" s="1">
        <v>529</v>
      </c>
      <c r="W531" s="1" t="s">
        <v>4207</v>
      </c>
    </row>
    <row r="532" spans="22:23" x14ac:dyDescent="0.25">
      <c r="V532" s="1">
        <v>530</v>
      </c>
      <c r="W532" s="1" t="s">
        <v>3459</v>
      </c>
    </row>
    <row r="533" spans="22:23" x14ac:dyDescent="0.25">
      <c r="V533" s="1">
        <v>531</v>
      </c>
      <c r="W533" s="1" t="s">
        <v>2779</v>
      </c>
    </row>
    <row r="534" spans="22:23" x14ac:dyDescent="0.25">
      <c r="V534" s="1">
        <v>532</v>
      </c>
      <c r="W534" s="1" t="s">
        <v>3663</v>
      </c>
    </row>
    <row r="535" spans="22:23" x14ac:dyDescent="0.25">
      <c r="V535" s="1">
        <v>533</v>
      </c>
      <c r="W535" s="1" t="s">
        <v>3799</v>
      </c>
    </row>
    <row r="536" spans="22:23" x14ac:dyDescent="0.25">
      <c r="V536" s="1">
        <v>534</v>
      </c>
      <c r="W536" s="1" t="s">
        <v>2881</v>
      </c>
    </row>
    <row r="537" spans="22:23" x14ac:dyDescent="0.25">
      <c r="V537" s="1">
        <v>535</v>
      </c>
      <c r="W537" s="1" t="s">
        <v>4241</v>
      </c>
    </row>
    <row r="538" spans="22:23" x14ac:dyDescent="0.25">
      <c r="V538" s="1">
        <v>536</v>
      </c>
      <c r="W538" s="1" t="s">
        <v>3289</v>
      </c>
    </row>
    <row r="539" spans="22:23" x14ac:dyDescent="0.25">
      <c r="V539" s="1">
        <v>537</v>
      </c>
      <c r="W539" s="1" t="s">
        <v>2643</v>
      </c>
    </row>
    <row r="540" spans="22:23" x14ac:dyDescent="0.25">
      <c r="V540" s="1">
        <v>538</v>
      </c>
      <c r="W540" s="1" t="s">
        <v>2847</v>
      </c>
    </row>
    <row r="541" spans="22:23" x14ac:dyDescent="0.25">
      <c r="V541" s="1">
        <v>539</v>
      </c>
      <c r="W541" s="1" t="s">
        <v>4275</v>
      </c>
    </row>
    <row r="542" spans="22:23" x14ac:dyDescent="0.25">
      <c r="V542" s="1">
        <v>540</v>
      </c>
      <c r="W542" s="1" t="s">
        <v>3867</v>
      </c>
    </row>
    <row r="543" spans="22:23" x14ac:dyDescent="0.25">
      <c r="V543" s="1">
        <v>541</v>
      </c>
      <c r="W543" s="1" t="s">
        <v>3595</v>
      </c>
    </row>
    <row r="544" spans="22:23" x14ac:dyDescent="0.25">
      <c r="V544" s="1">
        <v>542</v>
      </c>
      <c r="W544" s="1" t="s">
        <v>2609</v>
      </c>
    </row>
    <row r="545" spans="22:23" x14ac:dyDescent="0.25">
      <c r="V545" s="1">
        <v>543</v>
      </c>
      <c r="W545" s="1" t="s">
        <v>4309</v>
      </c>
    </row>
    <row r="546" spans="22:23" x14ac:dyDescent="0.25">
      <c r="V546" s="1">
        <v>544</v>
      </c>
      <c r="W546" s="1" t="s">
        <v>4343</v>
      </c>
    </row>
    <row r="547" spans="22:23" x14ac:dyDescent="0.25">
      <c r="V547" s="1">
        <v>545</v>
      </c>
      <c r="W547" s="1" t="s">
        <v>4377</v>
      </c>
    </row>
    <row r="548" spans="22:23" x14ac:dyDescent="0.25">
      <c r="V548" s="1">
        <v>546</v>
      </c>
      <c r="W548" s="1" t="s">
        <v>2949</v>
      </c>
    </row>
    <row r="549" spans="22:23" x14ac:dyDescent="0.25">
      <c r="V549" s="1">
        <v>547</v>
      </c>
      <c r="W549" s="1" t="s">
        <v>3323</v>
      </c>
    </row>
    <row r="550" spans="22:23" x14ac:dyDescent="0.25">
      <c r="V550" s="1">
        <v>548</v>
      </c>
      <c r="W550" s="1" t="s">
        <v>3731</v>
      </c>
    </row>
    <row r="551" spans="22:23" x14ac:dyDescent="0.25">
      <c r="V551" s="1">
        <v>549</v>
      </c>
      <c r="W551" s="1" t="s">
        <v>3697</v>
      </c>
    </row>
    <row r="552" spans="22:23" x14ac:dyDescent="0.25">
      <c r="V552" s="1">
        <v>550</v>
      </c>
      <c r="W552" s="1" t="s">
        <v>3833</v>
      </c>
    </row>
    <row r="553" spans="22:23" x14ac:dyDescent="0.25">
      <c r="V553" s="1">
        <v>551</v>
      </c>
      <c r="W553" s="1" t="s">
        <v>4479</v>
      </c>
    </row>
    <row r="554" spans="22:23" x14ac:dyDescent="0.25">
      <c r="V554" s="1">
        <v>552</v>
      </c>
      <c r="W554" s="1" t="s">
        <v>3629</v>
      </c>
    </row>
    <row r="555" spans="22:23" x14ac:dyDescent="0.25">
      <c r="V555" s="1">
        <v>553</v>
      </c>
      <c r="W555" s="1" t="s">
        <v>2745</v>
      </c>
    </row>
    <row r="556" spans="22:23" x14ac:dyDescent="0.25">
      <c r="V556" s="1">
        <v>554</v>
      </c>
      <c r="W556" s="1" t="s">
        <v>2541</v>
      </c>
    </row>
    <row r="557" spans="22:23" x14ac:dyDescent="0.25">
      <c r="V557" s="1">
        <v>555</v>
      </c>
      <c r="W557" s="1" t="s">
        <v>4445</v>
      </c>
    </row>
    <row r="558" spans="22:23" x14ac:dyDescent="0.25">
      <c r="V558" s="1">
        <v>556</v>
      </c>
      <c r="W558" s="1" t="s">
        <v>2439</v>
      </c>
    </row>
    <row r="559" spans="22:23" x14ac:dyDescent="0.25">
      <c r="V559" s="1">
        <v>557</v>
      </c>
      <c r="W559" s="1" t="s">
        <v>3901</v>
      </c>
    </row>
    <row r="560" spans="22:23" x14ac:dyDescent="0.25">
      <c r="V560" s="1">
        <v>558</v>
      </c>
      <c r="W560" s="1" t="s">
        <v>2507</v>
      </c>
    </row>
    <row r="561" spans="22:23" x14ac:dyDescent="0.25">
      <c r="V561" s="1">
        <v>559</v>
      </c>
      <c r="W561" s="1" t="s">
        <v>4513</v>
      </c>
    </row>
    <row r="562" spans="22:23" x14ac:dyDescent="0.25">
      <c r="V562" s="1">
        <v>560</v>
      </c>
      <c r="W562" s="1" t="s">
        <v>3111</v>
      </c>
    </row>
    <row r="563" spans="22:23" x14ac:dyDescent="0.25">
      <c r="V563" s="1">
        <v>561</v>
      </c>
      <c r="W563" s="1" t="s">
        <v>3995</v>
      </c>
    </row>
    <row r="564" spans="22:23" x14ac:dyDescent="0.25">
      <c r="V564" s="1">
        <v>562</v>
      </c>
      <c r="W564" s="1" t="s">
        <v>3927</v>
      </c>
    </row>
    <row r="565" spans="22:23" x14ac:dyDescent="0.25">
      <c r="V565" s="1">
        <v>563</v>
      </c>
      <c r="W565" s="1" t="s">
        <v>3077</v>
      </c>
    </row>
    <row r="566" spans="22:23" x14ac:dyDescent="0.25">
      <c r="V566" s="1">
        <v>564</v>
      </c>
      <c r="W566" s="1" t="s">
        <v>3009</v>
      </c>
    </row>
    <row r="567" spans="22:23" x14ac:dyDescent="0.25">
      <c r="V567" s="1">
        <v>565</v>
      </c>
      <c r="W567" s="1" t="s">
        <v>3383</v>
      </c>
    </row>
    <row r="568" spans="22:23" x14ac:dyDescent="0.25">
      <c r="V568" s="1">
        <v>566</v>
      </c>
      <c r="W568" s="1" t="s">
        <v>3043</v>
      </c>
    </row>
    <row r="569" spans="22:23" x14ac:dyDescent="0.25">
      <c r="V569" s="1">
        <v>567</v>
      </c>
      <c r="W569" s="1" t="s">
        <v>3961</v>
      </c>
    </row>
    <row r="570" spans="22:23" x14ac:dyDescent="0.25">
      <c r="V570" s="1">
        <v>568</v>
      </c>
      <c r="W570" s="1" t="s">
        <v>3553</v>
      </c>
    </row>
    <row r="571" spans="22:23" x14ac:dyDescent="0.25">
      <c r="V571" s="1">
        <v>569</v>
      </c>
      <c r="W571" s="1" t="s">
        <v>2567</v>
      </c>
    </row>
    <row r="572" spans="22:23" x14ac:dyDescent="0.25">
      <c r="V572" s="1">
        <v>570</v>
      </c>
      <c r="W572" s="1" t="s">
        <v>2669</v>
      </c>
    </row>
    <row r="573" spans="22:23" x14ac:dyDescent="0.25">
      <c r="V573" s="1">
        <v>571</v>
      </c>
      <c r="W573" s="1" t="s">
        <v>4029</v>
      </c>
    </row>
    <row r="574" spans="22:23" x14ac:dyDescent="0.25">
      <c r="V574" s="1">
        <v>572</v>
      </c>
      <c r="W574" s="1" t="s">
        <v>3145</v>
      </c>
    </row>
    <row r="575" spans="22:23" x14ac:dyDescent="0.25">
      <c r="V575" s="1">
        <v>573</v>
      </c>
      <c r="W575" s="1" t="s">
        <v>3349</v>
      </c>
    </row>
    <row r="576" spans="22:23" x14ac:dyDescent="0.25">
      <c r="V576" s="1">
        <v>574</v>
      </c>
      <c r="W576" s="1" t="s">
        <v>3485</v>
      </c>
    </row>
    <row r="577" spans="22:23" x14ac:dyDescent="0.25">
      <c r="V577" s="1">
        <v>575</v>
      </c>
      <c r="W577" s="1" t="s">
        <v>3417</v>
      </c>
    </row>
    <row r="578" spans="22:23" x14ac:dyDescent="0.25">
      <c r="V578" s="1">
        <v>576</v>
      </c>
      <c r="W578" s="1" t="s">
        <v>2805</v>
      </c>
    </row>
    <row r="579" spans="22:23" x14ac:dyDescent="0.25">
      <c r="V579" s="1">
        <v>577</v>
      </c>
      <c r="W579" s="1" t="s">
        <v>4063</v>
      </c>
    </row>
    <row r="580" spans="22:23" x14ac:dyDescent="0.25">
      <c r="V580" s="1">
        <v>578</v>
      </c>
      <c r="W580" s="1" t="s">
        <v>3179</v>
      </c>
    </row>
    <row r="581" spans="22:23" x14ac:dyDescent="0.25">
      <c r="V581" s="1">
        <v>579</v>
      </c>
      <c r="W581" s="1" t="s">
        <v>3757</v>
      </c>
    </row>
    <row r="582" spans="22:23" x14ac:dyDescent="0.25">
      <c r="V582" s="1">
        <v>580</v>
      </c>
      <c r="W582" s="1" t="s">
        <v>3519</v>
      </c>
    </row>
    <row r="583" spans="22:23" x14ac:dyDescent="0.25">
      <c r="V583" s="1">
        <v>581</v>
      </c>
      <c r="W583" s="1" t="s">
        <v>4403</v>
      </c>
    </row>
    <row r="584" spans="22:23" x14ac:dyDescent="0.25">
      <c r="V584" s="1">
        <v>582</v>
      </c>
      <c r="W584" s="1" t="s">
        <v>2907</v>
      </c>
    </row>
    <row r="585" spans="22:23" x14ac:dyDescent="0.25">
      <c r="V585" s="1">
        <v>583</v>
      </c>
      <c r="W585" s="1" t="s">
        <v>2703</v>
      </c>
    </row>
    <row r="586" spans="22:23" x14ac:dyDescent="0.25">
      <c r="V586" s="1">
        <v>584</v>
      </c>
      <c r="W586" s="1" t="s">
        <v>2975</v>
      </c>
    </row>
    <row r="587" spans="22:23" x14ac:dyDescent="0.25">
      <c r="V587" s="1">
        <v>585</v>
      </c>
      <c r="W587" s="1" t="s">
        <v>4539</v>
      </c>
    </row>
    <row r="588" spans="22:23" x14ac:dyDescent="0.25">
      <c r="V588" s="1">
        <v>586</v>
      </c>
      <c r="W588" s="1" t="s">
        <v>3213</v>
      </c>
    </row>
    <row r="589" spans="22:23" x14ac:dyDescent="0.25">
      <c r="V589" s="1">
        <v>587</v>
      </c>
      <c r="W589" s="1" t="s">
        <v>2465</v>
      </c>
    </row>
    <row r="590" spans="22:23" x14ac:dyDescent="0.25">
      <c r="V590" s="1">
        <v>588</v>
      </c>
      <c r="W590" s="1" t="s">
        <v>4097</v>
      </c>
    </row>
    <row r="591" spans="22:23" x14ac:dyDescent="0.25">
      <c r="V591" s="1">
        <v>589</v>
      </c>
      <c r="W591" s="1" t="s">
        <v>4131</v>
      </c>
    </row>
    <row r="592" spans="22:23" x14ac:dyDescent="0.25">
      <c r="V592" s="1">
        <v>590</v>
      </c>
      <c r="W592" s="1" t="s">
        <v>4165</v>
      </c>
    </row>
    <row r="593" spans="22:23" x14ac:dyDescent="0.25">
      <c r="V593" s="1">
        <v>591</v>
      </c>
      <c r="W593" s="1" t="s">
        <v>3247</v>
      </c>
    </row>
    <row r="594" spans="22:23" x14ac:dyDescent="0.25">
      <c r="V594" s="1">
        <v>592</v>
      </c>
      <c r="W594" s="1" t="s">
        <v>4199</v>
      </c>
    </row>
    <row r="595" spans="22:23" x14ac:dyDescent="0.25">
      <c r="V595" s="1">
        <v>593</v>
      </c>
      <c r="W595" s="1" t="s">
        <v>3451</v>
      </c>
    </row>
    <row r="596" spans="22:23" x14ac:dyDescent="0.25">
      <c r="V596" s="1">
        <v>594</v>
      </c>
      <c r="W596" s="1" t="s">
        <v>2771</v>
      </c>
    </row>
    <row r="597" spans="22:23" x14ac:dyDescent="0.25">
      <c r="V597" s="1">
        <v>595</v>
      </c>
      <c r="W597" s="1" t="s">
        <v>3655</v>
      </c>
    </row>
    <row r="598" spans="22:23" x14ac:dyDescent="0.25">
      <c r="V598" s="1">
        <v>596</v>
      </c>
      <c r="W598" s="1" t="s">
        <v>3791</v>
      </c>
    </row>
    <row r="599" spans="22:23" x14ac:dyDescent="0.25">
      <c r="V599" s="1">
        <v>597</v>
      </c>
      <c r="W599" s="1" t="s">
        <v>2873</v>
      </c>
    </row>
    <row r="600" spans="22:23" x14ac:dyDescent="0.25">
      <c r="V600" s="1">
        <v>598</v>
      </c>
      <c r="W600" s="1" t="s">
        <v>4233</v>
      </c>
    </row>
    <row r="601" spans="22:23" x14ac:dyDescent="0.25">
      <c r="V601" s="1">
        <v>599</v>
      </c>
      <c r="W601" s="1" t="s">
        <v>3281</v>
      </c>
    </row>
    <row r="602" spans="22:23" x14ac:dyDescent="0.25">
      <c r="V602" s="1">
        <v>600</v>
      </c>
      <c r="W602" s="1" t="s">
        <v>2635</v>
      </c>
    </row>
    <row r="603" spans="22:23" x14ac:dyDescent="0.25">
      <c r="V603" s="1">
        <v>601</v>
      </c>
      <c r="W603" s="1" t="s">
        <v>2839</v>
      </c>
    </row>
    <row r="604" spans="22:23" x14ac:dyDescent="0.25">
      <c r="V604" s="1">
        <v>602</v>
      </c>
      <c r="W604" s="1" t="s">
        <v>4267</v>
      </c>
    </row>
    <row r="605" spans="22:23" x14ac:dyDescent="0.25">
      <c r="V605" s="1">
        <v>603</v>
      </c>
      <c r="W605" s="1" t="s">
        <v>3859</v>
      </c>
    </row>
    <row r="606" spans="22:23" x14ac:dyDescent="0.25">
      <c r="V606" s="1">
        <v>604</v>
      </c>
      <c r="W606" s="1" t="s">
        <v>3587</v>
      </c>
    </row>
    <row r="607" spans="22:23" x14ac:dyDescent="0.25">
      <c r="V607" s="1">
        <v>605</v>
      </c>
      <c r="W607" s="1" t="s">
        <v>2601</v>
      </c>
    </row>
    <row r="608" spans="22:23" x14ac:dyDescent="0.25">
      <c r="V608" s="1">
        <v>606</v>
      </c>
      <c r="W608" s="1" t="s">
        <v>4301</v>
      </c>
    </row>
    <row r="609" spans="22:23" x14ac:dyDescent="0.25">
      <c r="V609" s="1">
        <v>607</v>
      </c>
      <c r="W609" s="1" t="s">
        <v>4335</v>
      </c>
    </row>
    <row r="610" spans="22:23" x14ac:dyDescent="0.25">
      <c r="V610" s="1">
        <v>608</v>
      </c>
      <c r="W610" s="1" t="s">
        <v>4369</v>
      </c>
    </row>
    <row r="611" spans="22:23" x14ac:dyDescent="0.25">
      <c r="V611" s="1">
        <v>609</v>
      </c>
      <c r="W611" s="1" t="s">
        <v>2941</v>
      </c>
    </row>
    <row r="612" spans="22:23" x14ac:dyDescent="0.25">
      <c r="V612" s="1">
        <v>610</v>
      </c>
      <c r="W612" s="1" t="s">
        <v>3315</v>
      </c>
    </row>
    <row r="613" spans="22:23" x14ac:dyDescent="0.25">
      <c r="V613" s="1">
        <v>611</v>
      </c>
      <c r="W613" s="1" t="s">
        <v>3723</v>
      </c>
    </row>
    <row r="614" spans="22:23" x14ac:dyDescent="0.25">
      <c r="V614" s="1">
        <v>612</v>
      </c>
      <c r="W614" s="1" t="s">
        <v>3689</v>
      </c>
    </row>
    <row r="615" spans="22:23" x14ac:dyDescent="0.25">
      <c r="V615" s="1">
        <v>613</v>
      </c>
      <c r="W615" s="1" t="s">
        <v>3825</v>
      </c>
    </row>
    <row r="616" spans="22:23" x14ac:dyDescent="0.25">
      <c r="V616" s="1">
        <v>614</v>
      </c>
      <c r="W616" s="1" t="s">
        <v>4471</v>
      </c>
    </row>
    <row r="617" spans="22:23" x14ac:dyDescent="0.25">
      <c r="V617" s="1">
        <v>615</v>
      </c>
      <c r="W617" s="1" t="s">
        <v>3621</v>
      </c>
    </row>
    <row r="618" spans="22:23" x14ac:dyDescent="0.25">
      <c r="V618" s="1">
        <v>616</v>
      </c>
      <c r="W618" s="1" t="s">
        <v>2737</v>
      </c>
    </row>
    <row r="619" spans="22:23" x14ac:dyDescent="0.25">
      <c r="V619" s="1">
        <v>617</v>
      </c>
      <c r="W619" s="1" t="s">
        <v>2533</v>
      </c>
    </row>
    <row r="620" spans="22:23" x14ac:dyDescent="0.25">
      <c r="V620" s="1">
        <v>618</v>
      </c>
      <c r="W620" s="1" t="s">
        <v>4437</v>
      </c>
    </row>
    <row r="621" spans="22:23" x14ac:dyDescent="0.25">
      <c r="V621" s="1">
        <v>619</v>
      </c>
      <c r="W621" s="1" t="s">
        <v>2431</v>
      </c>
    </row>
    <row r="622" spans="22:23" x14ac:dyDescent="0.25">
      <c r="V622" s="1">
        <v>620</v>
      </c>
      <c r="W622" s="1" t="s">
        <v>3893</v>
      </c>
    </row>
    <row r="623" spans="22:23" x14ac:dyDescent="0.25">
      <c r="V623" s="1">
        <v>621</v>
      </c>
      <c r="W623" s="1" t="s">
        <v>2499</v>
      </c>
    </row>
    <row r="624" spans="22:23" x14ac:dyDescent="0.25">
      <c r="V624" s="1">
        <v>622</v>
      </c>
      <c r="W624" s="1" t="s">
        <v>4505</v>
      </c>
    </row>
    <row r="625" spans="22:23" x14ac:dyDescent="0.25">
      <c r="V625" s="1">
        <v>623</v>
      </c>
      <c r="W625" s="1" t="s">
        <v>3121</v>
      </c>
    </row>
    <row r="626" spans="22:23" x14ac:dyDescent="0.25">
      <c r="V626" s="1">
        <v>624</v>
      </c>
      <c r="W626" s="1" t="s">
        <v>4005</v>
      </c>
    </row>
    <row r="627" spans="22:23" x14ac:dyDescent="0.25">
      <c r="V627" s="1">
        <v>625</v>
      </c>
      <c r="W627" s="1" t="s">
        <v>3937</v>
      </c>
    </row>
    <row r="628" spans="22:23" x14ac:dyDescent="0.25">
      <c r="V628" s="1">
        <v>626</v>
      </c>
      <c r="W628" s="1" t="s">
        <v>3087</v>
      </c>
    </row>
    <row r="629" spans="22:23" x14ac:dyDescent="0.25">
      <c r="V629" s="1">
        <v>627</v>
      </c>
      <c r="W629" s="1" t="s">
        <v>3019</v>
      </c>
    </row>
    <row r="630" spans="22:23" x14ac:dyDescent="0.25">
      <c r="V630" s="1">
        <v>628</v>
      </c>
      <c r="W630" s="1" t="s">
        <v>3393</v>
      </c>
    </row>
    <row r="631" spans="22:23" x14ac:dyDescent="0.25">
      <c r="V631" s="1">
        <v>629</v>
      </c>
      <c r="W631" s="1" t="s">
        <v>3053</v>
      </c>
    </row>
    <row r="632" spans="22:23" x14ac:dyDescent="0.25">
      <c r="V632" s="1">
        <v>630</v>
      </c>
      <c r="W632" s="1" t="s">
        <v>3971</v>
      </c>
    </row>
    <row r="633" spans="22:23" x14ac:dyDescent="0.25">
      <c r="V633" s="1">
        <v>631</v>
      </c>
      <c r="W633" s="1" t="s">
        <v>3563</v>
      </c>
    </row>
    <row r="634" spans="22:23" x14ac:dyDescent="0.25">
      <c r="V634" s="1">
        <v>632</v>
      </c>
      <c r="W634" s="1" t="s">
        <v>2577</v>
      </c>
    </row>
    <row r="635" spans="22:23" x14ac:dyDescent="0.25">
      <c r="V635" s="1">
        <v>633</v>
      </c>
      <c r="W635" s="1" t="s">
        <v>2679</v>
      </c>
    </row>
    <row r="636" spans="22:23" x14ac:dyDescent="0.25">
      <c r="V636" s="1">
        <v>634</v>
      </c>
      <c r="W636" s="1" t="s">
        <v>4039</v>
      </c>
    </row>
    <row r="637" spans="22:23" x14ac:dyDescent="0.25">
      <c r="V637" s="1">
        <v>635</v>
      </c>
      <c r="W637" s="1" t="s">
        <v>3155</v>
      </c>
    </row>
    <row r="638" spans="22:23" x14ac:dyDescent="0.25">
      <c r="V638" s="1">
        <v>636</v>
      </c>
      <c r="W638" s="1" t="s">
        <v>3359</v>
      </c>
    </row>
    <row r="639" spans="22:23" x14ac:dyDescent="0.25">
      <c r="V639" s="1">
        <v>637</v>
      </c>
      <c r="W639" s="1" t="s">
        <v>3495</v>
      </c>
    </row>
    <row r="640" spans="22:23" x14ac:dyDescent="0.25">
      <c r="V640" s="1">
        <v>638</v>
      </c>
      <c r="W640" s="1" t="s">
        <v>3427</v>
      </c>
    </row>
    <row r="641" spans="22:23" x14ac:dyDescent="0.25">
      <c r="V641" s="1">
        <v>639</v>
      </c>
      <c r="W641" s="1" t="s">
        <v>2815</v>
      </c>
    </row>
    <row r="642" spans="22:23" x14ac:dyDescent="0.25">
      <c r="V642" s="1">
        <v>640</v>
      </c>
      <c r="W642" s="1" t="s">
        <v>4073</v>
      </c>
    </row>
    <row r="643" spans="22:23" x14ac:dyDescent="0.25">
      <c r="V643" s="1">
        <v>641</v>
      </c>
      <c r="W643" s="1" t="s">
        <v>3189</v>
      </c>
    </row>
    <row r="644" spans="22:23" x14ac:dyDescent="0.25">
      <c r="V644" s="1">
        <v>642</v>
      </c>
      <c r="W644" s="1" t="s">
        <v>3767</v>
      </c>
    </row>
    <row r="645" spans="22:23" x14ac:dyDescent="0.25">
      <c r="V645" s="1">
        <v>643</v>
      </c>
      <c r="W645" s="1" t="s">
        <v>3529</v>
      </c>
    </row>
    <row r="646" spans="22:23" x14ac:dyDescent="0.25">
      <c r="V646" s="1">
        <v>644</v>
      </c>
      <c r="W646" s="1" t="s">
        <v>4413</v>
      </c>
    </row>
    <row r="647" spans="22:23" x14ac:dyDescent="0.25">
      <c r="V647" s="1">
        <v>645</v>
      </c>
      <c r="W647" s="1" t="s">
        <v>2917</v>
      </c>
    </row>
    <row r="648" spans="22:23" x14ac:dyDescent="0.25">
      <c r="V648" s="1">
        <v>646</v>
      </c>
      <c r="W648" s="1" t="s">
        <v>2713</v>
      </c>
    </row>
    <row r="649" spans="22:23" x14ac:dyDescent="0.25">
      <c r="V649" s="1">
        <v>647</v>
      </c>
      <c r="W649" s="1" t="s">
        <v>2985</v>
      </c>
    </row>
    <row r="650" spans="22:23" x14ac:dyDescent="0.25">
      <c r="V650" s="1">
        <v>648</v>
      </c>
      <c r="W650" s="1" t="s">
        <v>4549</v>
      </c>
    </row>
    <row r="651" spans="22:23" x14ac:dyDescent="0.25">
      <c r="V651" s="1">
        <v>649</v>
      </c>
      <c r="W651" s="1" t="s">
        <v>3223</v>
      </c>
    </row>
    <row r="652" spans="22:23" x14ac:dyDescent="0.25">
      <c r="V652" s="1">
        <v>650</v>
      </c>
      <c r="W652" s="1" t="s">
        <v>2475</v>
      </c>
    </row>
    <row r="653" spans="22:23" x14ac:dyDescent="0.25">
      <c r="V653" s="1">
        <v>651</v>
      </c>
      <c r="W653" s="1" t="s">
        <v>4107</v>
      </c>
    </row>
    <row r="654" spans="22:23" x14ac:dyDescent="0.25">
      <c r="V654" s="1">
        <v>652</v>
      </c>
      <c r="W654" s="1" t="s">
        <v>4141</v>
      </c>
    </row>
    <row r="655" spans="22:23" x14ac:dyDescent="0.25">
      <c r="V655" s="1">
        <v>653</v>
      </c>
      <c r="W655" s="1" t="s">
        <v>4175</v>
      </c>
    </row>
    <row r="656" spans="22:23" x14ac:dyDescent="0.25">
      <c r="V656" s="1">
        <v>654</v>
      </c>
      <c r="W656" s="1" t="s">
        <v>3257</v>
      </c>
    </row>
    <row r="657" spans="22:23" x14ac:dyDescent="0.25">
      <c r="V657" s="1">
        <v>655</v>
      </c>
      <c r="W657" s="1" t="s">
        <v>4209</v>
      </c>
    </row>
    <row r="658" spans="22:23" x14ac:dyDescent="0.25">
      <c r="V658" s="1">
        <v>656</v>
      </c>
      <c r="W658" s="1" t="s">
        <v>3461</v>
      </c>
    </row>
    <row r="659" spans="22:23" x14ac:dyDescent="0.25">
      <c r="V659" s="1">
        <v>657</v>
      </c>
      <c r="W659" s="1" t="s">
        <v>2781</v>
      </c>
    </row>
    <row r="660" spans="22:23" x14ac:dyDescent="0.25">
      <c r="V660" s="1">
        <v>658</v>
      </c>
      <c r="W660" s="1" t="s">
        <v>3665</v>
      </c>
    </row>
    <row r="661" spans="22:23" x14ac:dyDescent="0.25">
      <c r="V661" s="1">
        <v>659</v>
      </c>
      <c r="W661" s="1" t="s">
        <v>3801</v>
      </c>
    </row>
    <row r="662" spans="22:23" x14ac:dyDescent="0.25">
      <c r="V662" s="1">
        <v>660</v>
      </c>
      <c r="W662" s="1" t="s">
        <v>2883</v>
      </c>
    </row>
    <row r="663" spans="22:23" x14ac:dyDescent="0.25">
      <c r="V663" s="1">
        <v>661</v>
      </c>
      <c r="W663" s="1" t="s">
        <v>4243</v>
      </c>
    </row>
    <row r="664" spans="22:23" x14ac:dyDescent="0.25">
      <c r="V664" s="1">
        <v>662</v>
      </c>
      <c r="W664" s="1" t="s">
        <v>3291</v>
      </c>
    </row>
    <row r="665" spans="22:23" x14ac:dyDescent="0.25">
      <c r="V665" s="1">
        <v>663</v>
      </c>
      <c r="W665" s="1" t="s">
        <v>2645</v>
      </c>
    </row>
    <row r="666" spans="22:23" x14ac:dyDescent="0.25">
      <c r="V666" s="1">
        <v>664</v>
      </c>
      <c r="W666" s="1" t="s">
        <v>2849</v>
      </c>
    </row>
    <row r="667" spans="22:23" x14ac:dyDescent="0.25">
      <c r="V667" s="1">
        <v>665</v>
      </c>
      <c r="W667" s="1" t="s">
        <v>4277</v>
      </c>
    </row>
    <row r="668" spans="22:23" x14ac:dyDescent="0.25">
      <c r="V668" s="1">
        <v>666</v>
      </c>
      <c r="W668" s="1" t="s">
        <v>3869</v>
      </c>
    </row>
    <row r="669" spans="22:23" x14ac:dyDescent="0.25">
      <c r="V669" s="1">
        <v>667</v>
      </c>
      <c r="W669" s="1" t="s">
        <v>3597</v>
      </c>
    </row>
    <row r="670" spans="22:23" x14ac:dyDescent="0.25">
      <c r="V670" s="1">
        <v>668</v>
      </c>
      <c r="W670" s="1" t="s">
        <v>2611</v>
      </c>
    </row>
    <row r="671" spans="22:23" x14ac:dyDescent="0.25">
      <c r="V671" s="1">
        <v>669</v>
      </c>
      <c r="W671" s="1" t="s">
        <v>4311</v>
      </c>
    </row>
    <row r="672" spans="22:23" x14ac:dyDescent="0.25">
      <c r="V672" s="1">
        <v>670</v>
      </c>
      <c r="W672" s="1" t="s">
        <v>4345</v>
      </c>
    </row>
    <row r="673" spans="22:23" x14ac:dyDescent="0.25">
      <c r="V673" s="1">
        <v>671</v>
      </c>
      <c r="W673" s="1" t="s">
        <v>4379</v>
      </c>
    </row>
    <row r="674" spans="22:23" x14ac:dyDescent="0.25">
      <c r="V674" s="1">
        <v>672</v>
      </c>
      <c r="W674" s="1" t="s">
        <v>2951</v>
      </c>
    </row>
    <row r="675" spans="22:23" x14ac:dyDescent="0.25">
      <c r="V675" s="1">
        <v>673</v>
      </c>
      <c r="W675" s="1" t="s">
        <v>3325</v>
      </c>
    </row>
    <row r="676" spans="22:23" x14ac:dyDescent="0.25">
      <c r="V676" s="1">
        <v>674</v>
      </c>
      <c r="W676" s="1" t="s">
        <v>3733</v>
      </c>
    </row>
    <row r="677" spans="22:23" x14ac:dyDescent="0.25">
      <c r="V677" s="1">
        <v>675</v>
      </c>
      <c r="W677" s="1" t="s">
        <v>3699</v>
      </c>
    </row>
    <row r="678" spans="22:23" x14ac:dyDescent="0.25">
      <c r="V678" s="1">
        <v>676</v>
      </c>
      <c r="W678" s="1" t="s">
        <v>3835</v>
      </c>
    </row>
    <row r="679" spans="22:23" x14ac:dyDescent="0.25">
      <c r="V679" s="1">
        <v>677</v>
      </c>
      <c r="W679" s="1" t="s">
        <v>4481</v>
      </c>
    </row>
    <row r="680" spans="22:23" x14ac:dyDescent="0.25">
      <c r="V680" s="1">
        <v>678</v>
      </c>
      <c r="W680" s="1" t="s">
        <v>3631</v>
      </c>
    </row>
    <row r="681" spans="22:23" x14ac:dyDescent="0.25">
      <c r="V681" s="1">
        <v>679</v>
      </c>
      <c r="W681" s="1" t="s">
        <v>2747</v>
      </c>
    </row>
    <row r="682" spans="22:23" x14ac:dyDescent="0.25">
      <c r="V682" s="1">
        <v>680</v>
      </c>
      <c r="W682" s="1" t="s">
        <v>2543</v>
      </c>
    </row>
    <row r="683" spans="22:23" x14ac:dyDescent="0.25">
      <c r="V683" s="1">
        <v>681</v>
      </c>
      <c r="W683" s="1" t="s">
        <v>4447</v>
      </c>
    </row>
    <row r="684" spans="22:23" x14ac:dyDescent="0.25">
      <c r="V684" s="1">
        <v>682</v>
      </c>
      <c r="W684" s="1" t="s">
        <v>2441</v>
      </c>
    </row>
    <row r="685" spans="22:23" x14ac:dyDescent="0.25">
      <c r="V685" s="1">
        <v>683</v>
      </c>
      <c r="W685" s="1" t="s">
        <v>3903</v>
      </c>
    </row>
    <row r="686" spans="22:23" x14ac:dyDescent="0.25">
      <c r="V686" s="1">
        <v>684</v>
      </c>
      <c r="W686" s="1" t="s">
        <v>2509</v>
      </c>
    </row>
    <row r="687" spans="22:23" x14ac:dyDescent="0.25">
      <c r="V687" s="1">
        <v>685</v>
      </c>
      <c r="W687" s="1" t="s">
        <v>4515</v>
      </c>
    </row>
    <row r="688" spans="22:23" x14ac:dyDescent="0.25">
      <c r="V688" s="1">
        <v>686</v>
      </c>
      <c r="W688" s="1" t="s">
        <v>3131</v>
      </c>
    </row>
    <row r="689" spans="22:23" x14ac:dyDescent="0.25">
      <c r="V689" s="1">
        <v>687</v>
      </c>
      <c r="W689" s="1" t="s">
        <v>4015</v>
      </c>
    </row>
    <row r="690" spans="22:23" x14ac:dyDescent="0.25">
      <c r="V690" s="1">
        <v>688</v>
      </c>
      <c r="W690" s="1" t="s">
        <v>3947</v>
      </c>
    </row>
    <row r="691" spans="22:23" x14ac:dyDescent="0.25">
      <c r="V691" s="1">
        <v>689</v>
      </c>
      <c r="W691" s="1" t="s">
        <v>3097</v>
      </c>
    </row>
    <row r="692" spans="22:23" x14ac:dyDescent="0.25">
      <c r="V692" s="1">
        <v>690</v>
      </c>
      <c r="W692" s="1" t="s">
        <v>3029</v>
      </c>
    </row>
    <row r="693" spans="22:23" x14ac:dyDescent="0.25">
      <c r="V693" s="1">
        <v>691</v>
      </c>
      <c r="W693" s="1" t="s">
        <v>3403</v>
      </c>
    </row>
    <row r="694" spans="22:23" x14ac:dyDescent="0.25">
      <c r="V694" s="1">
        <v>692</v>
      </c>
      <c r="W694" s="1" t="s">
        <v>3063</v>
      </c>
    </row>
    <row r="695" spans="22:23" x14ac:dyDescent="0.25">
      <c r="V695" s="1">
        <v>693</v>
      </c>
      <c r="W695" s="1" t="s">
        <v>3981</v>
      </c>
    </row>
    <row r="696" spans="22:23" x14ac:dyDescent="0.25">
      <c r="V696" s="1">
        <v>694</v>
      </c>
      <c r="W696" s="1" t="s">
        <v>3573</v>
      </c>
    </row>
    <row r="697" spans="22:23" x14ac:dyDescent="0.25">
      <c r="V697" s="1">
        <v>695</v>
      </c>
      <c r="W697" s="1" t="s">
        <v>2587</v>
      </c>
    </row>
    <row r="698" spans="22:23" x14ac:dyDescent="0.25">
      <c r="V698" s="1">
        <v>696</v>
      </c>
      <c r="W698" s="1" t="s">
        <v>2689</v>
      </c>
    </row>
    <row r="699" spans="22:23" x14ac:dyDescent="0.25">
      <c r="V699" s="1">
        <v>697</v>
      </c>
      <c r="W699" s="1" t="s">
        <v>4049</v>
      </c>
    </row>
    <row r="700" spans="22:23" x14ac:dyDescent="0.25">
      <c r="V700" s="1">
        <v>698</v>
      </c>
      <c r="W700" s="1" t="s">
        <v>3165</v>
      </c>
    </row>
    <row r="701" spans="22:23" x14ac:dyDescent="0.25">
      <c r="V701" s="1">
        <v>699</v>
      </c>
      <c r="W701" s="1" t="s">
        <v>3369</v>
      </c>
    </row>
    <row r="702" spans="22:23" x14ac:dyDescent="0.25">
      <c r="V702" s="1">
        <v>700</v>
      </c>
      <c r="W702" s="1" t="s">
        <v>3505</v>
      </c>
    </row>
    <row r="703" spans="22:23" x14ac:dyDescent="0.25">
      <c r="V703" s="1">
        <v>701</v>
      </c>
      <c r="W703" s="1" t="s">
        <v>3437</v>
      </c>
    </row>
    <row r="704" spans="22:23" x14ac:dyDescent="0.25">
      <c r="V704" s="1">
        <v>702</v>
      </c>
      <c r="W704" s="1" t="s">
        <v>2825</v>
      </c>
    </row>
    <row r="705" spans="22:23" x14ac:dyDescent="0.25">
      <c r="V705" s="1">
        <v>703</v>
      </c>
      <c r="W705" s="1" t="s">
        <v>4083</v>
      </c>
    </row>
    <row r="706" spans="22:23" x14ac:dyDescent="0.25">
      <c r="V706" s="1">
        <v>704</v>
      </c>
      <c r="W706" s="1" t="s">
        <v>3199</v>
      </c>
    </row>
    <row r="707" spans="22:23" x14ac:dyDescent="0.25">
      <c r="V707" s="1">
        <v>705</v>
      </c>
      <c r="W707" s="1" t="s">
        <v>3777</v>
      </c>
    </row>
    <row r="708" spans="22:23" x14ac:dyDescent="0.25">
      <c r="V708" s="1">
        <v>706</v>
      </c>
      <c r="W708" s="1" t="s">
        <v>3539</v>
      </c>
    </row>
    <row r="709" spans="22:23" x14ac:dyDescent="0.25">
      <c r="V709" s="1">
        <v>707</v>
      </c>
      <c r="W709" s="1" t="s">
        <v>4423</v>
      </c>
    </row>
    <row r="710" spans="22:23" x14ac:dyDescent="0.25">
      <c r="V710" s="1">
        <v>708</v>
      </c>
      <c r="W710" s="1" t="s">
        <v>2927</v>
      </c>
    </row>
    <row r="711" spans="22:23" x14ac:dyDescent="0.25">
      <c r="V711" s="1">
        <v>709</v>
      </c>
      <c r="W711" s="1" t="s">
        <v>2723</v>
      </c>
    </row>
    <row r="712" spans="22:23" x14ac:dyDescent="0.25">
      <c r="V712" s="1">
        <v>710</v>
      </c>
      <c r="W712" s="1" t="s">
        <v>2995</v>
      </c>
    </row>
    <row r="713" spans="22:23" x14ac:dyDescent="0.25">
      <c r="V713" s="1">
        <v>711</v>
      </c>
      <c r="W713" s="1" t="s">
        <v>4559</v>
      </c>
    </row>
    <row r="714" spans="22:23" x14ac:dyDescent="0.25">
      <c r="V714" s="1">
        <v>712</v>
      </c>
      <c r="W714" s="1" t="s">
        <v>3233</v>
      </c>
    </row>
    <row r="715" spans="22:23" x14ac:dyDescent="0.25">
      <c r="V715" s="1">
        <v>713</v>
      </c>
      <c r="W715" s="1" t="s">
        <v>2485</v>
      </c>
    </row>
    <row r="716" spans="22:23" x14ac:dyDescent="0.25">
      <c r="V716" s="1">
        <v>714</v>
      </c>
      <c r="W716" s="1" t="s">
        <v>4117</v>
      </c>
    </row>
    <row r="717" spans="22:23" x14ac:dyDescent="0.25">
      <c r="V717" s="1">
        <v>715</v>
      </c>
      <c r="W717" s="1" t="s">
        <v>4151</v>
      </c>
    </row>
    <row r="718" spans="22:23" x14ac:dyDescent="0.25">
      <c r="V718" s="1">
        <v>716</v>
      </c>
      <c r="W718" s="1" t="s">
        <v>4185</v>
      </c>
    </row>
    <row r="719" spans="22:23" x14ac:dyDescent="0.25">
      <c r="V719" s="1">
        <v>717</v>
      </c>
      <c r="W719" s="1" t="s">
        <v>3267</v>
      </c>
    </row>
    <row r="720" spans="22:23" x14ac:dyDescent="0.25">
      <c r="V720" s="1">
        <v>718</v>
      </c>
      <c r="W720" s="1" t="s">
        <v>4219</v>
      </c>
    </row>
    <row r="721" spans="22:23" x14ac:dyDescent="0.25">
      <c r="V721" s="1">
        <v>719</v>
      </c>
      <c r="W721" s="1" t="s">
        <v>3471</v>
      </c>
    </row>
    <row r="722" spans="22:23" x14ac:dyDescent="0.25">
      <c r="V722" s="1">
        <v>720</v>
      </c>
      <c r="W722" s="1" t="s">
        <v>2791</v>
      </c>
    </row>
    <row r="723" spans="22:23" x14ac:dyDescent="0.25">
      <c r="V723" s="1">
        <v>721</v>
      </c>
      <c r="W723" s="1" t="s">
        <v>3675</v>
      </c>
    </row>
    <row r="724" spans="22:23" x14ac:dyDescent="0.25">
      <c r="V724" s="1">
        <v>722</v>
      </c>
      <c r="W724" s="1" t="s">
        <v>3811</v>
      </c>
    </row>
    <row r="725" spans="22:23" x14ac:dyDescent="0.25">
      <c r="V725" s="1">
        <v>723</v>
      </c>
      <c r="W725" s="1" t="s">
        <v>2893</v>
      </c>
    </row>
    <row r="726" spans="22:23" x14ac:dyDescent="0.25">
      <c r="V726" s="1">
        <v>724</v>
      </c>
      <c r="W726" s="1" t="s">
        <v>4253</v>
      </c>
    </row>
    <row r="727" spans="22:23" x14ac:dyDescent="0.25">
      <c r="V727" s="1">
        <v>725</v>
      </c>
      <c r="W727" s="1" t="s">
        <v>3301</v>
      </c>
    </row>
    <row r="728" spans="22:23" x14ac:dyDescent="0.25">
      <c r="V728" s="1">
        <v>726</v>
      </c>
      <c r="W728" s="1" t="s">
        <v>2655</v>
      </c>
    </row>
    <row r="729" spans="22:23" x14ac:dyDescent="0.25">
      <c r="V729" s="1">
        <v>727</v>
      </c>
      <c r="W729" s="1" t="s">
        <v>2859</v>
      </c>
    </row>
    <row r="730" spans="22:23" x14ac:dyDescent="0.25">
      <c r="V730" s="1">
        <v>728</v>
      </c>
      <c r="W730" s="1" t="s">
        <v>4287</v>
      </c>
    </row>
    <row r="731" spans="22:23" x14ac:dyDescent="0.25">
      <c r="V731" s="1">
        <v>729</v>
      </c>
      <c r="W731" s="1" t="s">
        <v>3879</v>
      </c>
    </row>
    <row r="732" spans="22:23" x14ac:dyDescent="0.25">
      <c r="V732" s="1">
        <v>730</v>
      </c>
      <c r="W732" s="1" t="s">
        <v>3607</v>
      </c>
    </row>
    <row r="733" spans="22:23" x14ac:dyDescent="0.25">
      <c r="V733" s="1">
        <v>731</v>
      </c>
      <c r="W733" s="1" t="s">
        <v>2621</v>
      </c>
    </row>
    <row r="734" spans="22:23" x14ac:dyDescent="0.25">
      <c r="V734" s="1">
        <v>732</v>
      </c>
      <c r="W734" s="1" t="s">
        <v>4321</v>
      </c>
    </row>
    <row r="735" spans="22:23" x14ac:dyDescent="0.25">
      <c r="V735" s="1">
        <v>733</v>
      </c>
      <c r="W735" s="1" t="s">
        <v>4355</v>
      </c>
    </row>
    <row r="736" spans="22:23" x14ac:dyDescent="0.25">
      <c r="V736" s="1">
        <v>734</v>
      </c>
      <c r="W736" s="1" t="s">
        <v>4389</v>
      </c>
    </row>
    <row r="737" spans="22:23" x14ac:dyDescent="0.25">
      <c r="V737" s="1">
        <v>735</v>
      </c>
      <c r="W737" s="1" t="s">
        <v>2961</v>
      </c>
    </row>
    <row r="738" spans="22:23" x14ac:dyDescent="0.25">
      <c r="V738" s="1">
        <v>736</v>
      </c>
      <c r="W738" s="1" t="s">
        <v>3335</v>
      </c>
    </row>
    <row r="739" spans="22:23" x14ac:dyDescent="0.25">
      <c r="V739" s="1">
        <v>737</v>
      </c>
      <c r="W739" s="1" t="s">
        <v>3743</v>
      </c>
    </row>
    <row r="740" spans="22:23" x14ac:dyDescent="0.25">
      <c r="V740" s="1">
        <v>738</v>
      </c>
      <c r="W740" s="1" t="s">
        <v>3709</v>
      </c>
    </row>
    <row r="741" spans="22:23" x14ac:dyDescent="0.25">
      <c r="V741" s="1">
        <v>739</v>
      </c>
      <c r="W741" s="1" t="s">
        <v>3845</v>
      </c>
    </row>
    <row r="742" spans="22:23" x14ac:dyDescent="0.25">
      <c r="V742" s="1">
        <v>740</v>
      </c>
      <c r="W742" s="1" t="s">
        <v>4491</v>
      </c>
    </row>
    <row r="743" spans="22:23" x14ac:dyDescent="0.25">
      <c r="V743" s="1">
        <v>741</v>
      </c>
      <c r="W743" s="1" t="s">
        <v>3641</v>
      </c>
    </row>
    <row r="744" spans="22:23" x14ac:dyDescent="0.25">
      <c r="V744" s="1">
        <v>742</v>
      </c>
      <c r="W744" s="1" t="s">
        <v>2757</v>
      </c>
    </row>
    <row r="745" spans="22:23" x14ac:dyDescent="0.25">
      <c r="V745" s="1">
        <v>743</v>
      </c>
      <c r="W745" s="1" t="s">
        <v>2553</v>
      </c>
    </row>
    <row r="746" spans="22:23" x14ac:dyDescent="0.25">
      <c r="V746" s="1">
        <v>744</v>
      </c>
      <c r="W746" s="1" t="s">
        <v>4457</v>
      </c>
    </row>
    <row r="747" spans="22:23" x14ac:dyDescent="0.25">
      <c r="V747" s="1">
        <v>745</v>
      </c>
      <c r="W747" s="1" t="s">
        <v>2451</v>
      </c>
    </row>
    <row r="748" spans="22:23" x14ac:dyDescent="0.25">
      <c r="V748" s="1">
        <v>746</v>
      </c>
      <c r="W748" s="1" t="s">
        <v>3913</v>
      </c>
    </row>
    <row r="749" spans="22:23" x14ac:dyDescent="0.25">
      <c r="V749" s="1">
        <v>747</v>
      </c>
      <c r="W749" s="1" t="s">
        <v>2519</v>
      </c>
    </row>
    <row r="750" spans="22:23" x14ac:dyDescent="0.25">
      <c r="V750" s="1">
        <v>748</v>
      </c>
      <c r="W750" s="1" t="s">
        <v>4525</v>
      </c>
    </row>
    <row r="751" spans="22:23" x14ac:dyDescent="0.25">
      <c r="V751" s="1">
        <v>749</v>
      </c>
      <c r="W751" s="1" t="s">
        <v>3115</v>
      </c>
    </row>
    <row r="752" spans="22:23" x14ac:dyDescent="0.25">
      <c r="V752" s="1">
        <v>750</v>
      </c>
      <c r="W752" s="1" t="s">
        <v>3999</v>
      </c>
    </row>
    <row r="753" spans="22:23" x14ac:dyDescent="0.25">
      <c r="V753" s="1">
        <v>751</v>
      </c>
      <c r="W753" s="1" t="s">
        <v>3931</v>
      </c>
    </row>
    <row r="754" spans="22:23" x14ac:dyDescent="0.25">
      <c r="V754" s="1">
        <v>752</v>
      </c>
      <c r="W754" s="1" t="s">
        <v>3081</v>
      </c>
    </row>
    <row r="755" spans="22:23" x14ac:dyDescent="0.25">
      <c r="V755" s="1">
        <v>753</v>
      </c>
      <c r="W755" s="1" t="s">
        <v>3013</v>
      </c>
    </row>
    <row r="756" spans="22:23" x14ac:dyDescent="0.25">
      <c r="V756" s="1">
        <v>754</v>
      </c>
      <c r="W756" s="1" t="s">
        <v>3387</v>
      </c>
    </row>
    <row r="757" spans="22:23" x14ac:dyDescent="0.25">
      <c r="V757" s="1">
        <v>755</v>
      </c>
      <c r="W757" s="1" t="s">
        <v>3047</v>
      </c>
    </row>
    <row r="758" spans="22:23" x14ac:dyDescent="0.25">
      <c r="V758" s="1">
        <v>756</v>
      </c>
      <c r="W758" s="1" t="s">
        <v>3965</v>
      </c>
    </row>
    <row r="759" spans="22:23" x14ac:dyDescent="0.25">
      <c r="V759" s="1">
        <v>757</v>
      </c>
      <c r="W759" s="1" t="s">
        <v>3557</v>
      </c>
    </row>
    <row r="760" spans="22:23" x14ac:dyDescent="0.25">
      <c r="V760" s="1">
        <v>758</v>
      </c>
      <c r="W760" s="1" t="s">
        <v>2571</v>
      </c>
    </row>
    <row r="761" spans="22:23" x14ac:dyDescent="0.25">
      <c r="V761" s="1">
        <v>759</v>
      </c>
      <c r="W761" s="1" t="s">
        <v>2673</v>
      </c>
    </row>
    <row r="762" spans="22:23" x14ac:dyDescent="0.25">
      <c r="V762" s="1">
        <v>760</v>
      </c>
      <c r="W762" s="1" t="s">
        <v>4033</v>
      </c>
    </row>
    <row r="763" spans="22:23" x14ac:dyDescent="0.25">
      <c r="V763" s="1">
        <v>761</v>
      </c>
      <c r="W763" s="1" t="s">
        <v>3149</v>
      </c>
    </row>
    <row r="764" spans="22:23" x14ac:dyDescent="0.25">
      <c r="V764" s="1">
        <v>762</v>
      </c>
      <c r="W764" s="1" t="s">
        <v>3353</v>
      </c>
    </row>
    <row r="765" spans="22:23" x14ac:dyDescent="0.25">
      <c r="V765" s="1">
        <v>763</v>
      </c>
      <c r="W765" s="1" t="s">
        <v>3489</v>
      </c>
    </row>
    <row r="766" spans="22:23" x14ac:dyDescent="0.25">
      <c r="V766" s="1">
        <v>764</v>
      </c>
      <c r="W766" s="1" t="s">
        <v>3421</v>
      </c>
    </row>
    <row r="767" spans="22:23" x14ac:dyDescent="0.25">
      <c r="V767" s="1">
        <v>765</v>
      </c>
      <c r="W767" s="1" t="s">
        <v>2809</v>
      </c>
    </row>
    <row r="768" spans="22:23" x14ac:dyDescent="0.25">
      <c r="V768" s="1">
        <v>766</v>
      </c>
      <c r="W768" s="1" t="s">
        <v>4067</v>
      </c>
    </row>
    <row r="769" spans="22:23" x14ac:dyDescent="0.25">
      <c r="V769" s="1">
        <v>767</v>
      </c>
      <c r="W769" s="1" t="s">
        <v>3183</v>
      </c>
    </row>
    <row r="770" spans="22:23" x14ac:dyDescent="0.25">
      <c r="V770" s="1">
        <v>768</v>
      </c>
      <c r="W770" s="1" t="s">
        <v>3761</v>
      </c>
    </row>
    <row r="771" spans="22:23" x14ac:dyDescent="0.25">
      <c r="V771" s="1">
        <v>769</v>
      </c>
      <c r="W771" s="1" t="s">
        <v>3523</v>
      </c>
    </row>
    <row r="772" spans="22:23" x14ac:dyDescent="0.25">
      <c r="V772" s="1">
        <v>770</v>
      </c>
      <c r="W772" s="1" t="s">
        <v>4407</v>
      </c>
    </row>
    <row r="773" spans="22:23" x14ac:dyDescent="0.25">
      <c r="V773" s="1">
        <v>771</v>
      </c>
      <c r="W773" s="1" t="s">
        <v>2911</v>
      </c>
    </row>
    <row r="774" spans="22:23" x14ac:dyDescent="0.25">
      <c r="V774" s="1">
        <v>772</v>
      </c>
      <c r="W774" s="1" t="s">
        <v>2707</v>
      </c>
    </row>
    <row r="775" spans="22:23" x14ac:dyDescent="0.25">
      <c r="V775" s="1">
        <v>773</v>
      </c>
      <c r="W775" s="1" t="s">
        <v>2979</v>
      </c>
    </row>
    <row r="776" spans="22:23" x14ac:dyDescent="0.25">
      <c r="V776" s="1">
        <v>774</v>
      </c>
      <c r="W776" s="1" t="s">
        <v>4543</v>
      </c>
    </row>
    <row r="777" spans="22:23" x14ac:dyDescent="0.25">
      <c r="V777" s="1">
        <v>775</v>
      </c>
      <c r="W777" s="1" t="s">
        <v>3217</v>
      </c>
    </row>
    <row r="778" spans="22:23" x14ac:dyDescent="0.25">
      <c r="V778" s="1">
        <v>776</v>
      </c>
      <c r="W778" s="1" t="s">
        <v>2469</v>
      </c>
    </row>
    <row r="779" spans="22:23" x14ac:dyDescent="0.25">
      <c r="V779" s="1">
        <v>777</v>
      </c>
      <c r="W779" s="1" t="s">
        <v>4101</v>
      </c>
    </row>
    <row r="780" spans="22:23" x14ac:dyDescent="0.25">
      <c r="V780" s="1">
        <v>778</v>
      </c>
      <c r="W780" s="1" t="s">
        <v>4135</v>
      </c>
    </row>
    <row r="781" spans="22:23" x14ac:dyDescent="0.25">
      <c r="V781" s="1">
        <v>779</v>
      </c>
      <c r="W781" s="1" t="s">
        <v>4169</v>
      </c>
    </row>
    <row r="782" spans="22:23" x14ac:dyDescent="0.25">
      <c r="V782" s="1">
        <v>780</v>
      </c>
      <c r="W782" s="1" t="s">
        <v>3251</v>
      </c>
    </row>
    <row r="783" spans="22:23" x14ac:dyDescent="0.25">
      <c r="V783" s="1">
        <v>781</v>
      </c>
      <c r="W783" s="1" t="s">
        <v>4203</v>
      </c>
    </row>
    <row r="784" spans="22:23" x14ac:dyDescent="0.25">
      <c r="V784" s="1">
        <v>782</v>
      </c>
      <c r="W784" s="1" t="s">
        <v>3455</v>
      </c>
    </row>
    <row r="785" spans="22:23" x14ac:dyDescent="0.25">
      <c r="V785" s="1">
        <v>783</v>
      </c>
      <c r="W785" s="1" t="s">
        <v>2775</v>
      </c>
    </row>
    <row r="786" spans="22:23" x14ac:dyDescent="0.25">
      <c r="V786" s="1">
        <v>784</v>
      </c>
      <c r="W786" s="1" t="s">
        <v>3659</v>
      </c>
    </row>
    <row r="787" spans="22:23" x14ac:dyDescent="0.25">
      <c r="V787" s="1">
        <v>785</v>
      </c>
      <c r="W787" s="1" t="s">
        <v>3795</v>
      </c>
    </row>
    <row r="788" spans="22:23" x14ac:dyDescent="0.25">
      <c r="V788" s="1">
        <v>786</v>
      </c>
      <c r="W788" s="1" t="s">
        <v>2877</v>
      </c>
    </row>
    <row r="789" spans="22:23" x14ac:dyDescent="0.25">
      <c r="V789" s="1">
        <v>787</v>
      </c>
      <c r="W789" s="1" t="s">
        <v>4237</v>
      </c>
    </row>
    <row r="790" spans="22:23" x14ac:dyDescent="0.25">
      <c r="V790" s="1">
        <v>788</v>
      </c>
      <c r="W790" s="1" t="s">
        <v>3285</v>
      </c>
    </row>
    <row r="791" spans="22:23" x14ac:dyDescent="0.25">
      <c r="V791" s="1">
        <v>789</v>
      </c>
      <c r="W791" s="1" t="s">
        <v>2639</v>
      </c>
    </row>
    <row r="792" spans="22:23" x14ac:dyDescent="0.25">
      <c r="V792" s="1">
        <v>790</v>
      </c>
      <c r="W792" s="1" t="s">
        <v>2843</v>
      </c>
    </row>
    <row r="793" spans="22:23" x14ac:dyDescent="0.25">
      <c r="V793" s="1">
        <v>791</v>
      </c>
      <c r="W793" s="1" t="s">
        <v>4271</v>
      </c>
    </row>
    <row r="794" spans="22:23" x14ac:dyDescent="0.25">
      <c r="V794" s="1">
        <v>792</v>
      </c>
      <c r="W794" s="1" t="s">
        <v>3863</v>
      </c>
    </row>
    <row r="795" spans="22:23" x14ac:dyDescent="0.25">
      <c r="V795" s="1">
        <v>793</v>
      </c>
      <c r="W795" s="1" t="s">
        <v>3591</v>
      </c>
    </row>
    <row r="796" spans="22:23" x14ac:dyDescent="0.25">
      <c r="V796" s="1">
        <v>794</v>
      </c>
      <c r="W796" s="1" t="s">
        <v>2605</v>
      </c>
    </row>
    <row r="797" spans="22:23" x14ac:dyDescent="0.25">
      <c r="V797" s="1">
        <v>795</v>
      </c>
      <c r="W797" s="1" t="s">
        <v>4305</v>
      </c>
    </row>
    <row r="798" spans="22:23" x14ac:dyDescent="0.25">
      <c r="V798" s="1">
        <v>796</v>
      </c>
      <c r="W798" s="1" t="s">
        <v>4339</v>
      </c>
    </row>
    <row r="799" spans="22:23" x14ac:dyDescent="0.25">
      <c r="V799" s="1">
        <v>797</v>
      </c>
      <c r="W799" s="1" t="s">
        <v>4373</v>
      </c>
    </row>
    <row r="800" spans="22:23" x14ac:dyDescent="0.25">
      <c r="V800" s="1">
        <v>798</v>
      </c>
      <c r="W800" s="1" t="s">
        <v>2945</v>
      </c>
    </row>
    <row r="801" spans="22:23" x14ac:dyDescent="0.25">
      <c r="V801" s="1">
        <v>799</v>
      </c>
      <c r="W801" s="1" t="s">
        <v>3319</v>
      </c>
    </row>
    <row r="802" spans="22:23" x14ac:dyDescent="0.25">
      <c r="V802" s="1">
        <v>800</v>
      </c>
      <c r="W802" s="1" t="s">
        <v>3727</v>
      </c>
    </row>
    <row r="803" spans="22:23" x14ac:dyDescent="0.25">
      <c r="V803" s="1">
        <v>801</v>
      </c>
      <c r="W803" s="1" t="s">
        <v>3693</v>
      </c>
    </row>
    <row r="804" spans="22:23" x14ac:dyDescent="0.25">
      <c r="V804" s="1">
        <v>802</v>
      </c>
      <c r="W804" s="1" t="s">
        <v>3829</v>
      </c>
    </row>
    <row r="805" spans="22:23" x14ac:dyDescent="0.25">
      <c r="V805" s="1">
        <v>803</v>
      </c>
      <c r="W805" s="1" t="s">
        <v>4475</v>
      </c>
    </row>
    <row r="806" spans="22:23" x14ac:dyDescent="0.25">
      <c r="V806" s="1">
        <v>804</v>
      </c>
      <c r="W806" s="1" t="s">
        <v>3625</v>
      </c>
    </row>
    <row r="807" spans="22:23" x14ac:dyDescent="0.25">
      <c r="V807" s="1">
        <v>805</v>
      </c>
      <c r="W807" s="1" t="s">
        <v>2741</v>
      </c>
    </row>
    <row r="808" spans="22:23" x14ac:dyDescent="0.25">
      <c r="V808" s="1">
        <v>806</v>
      </c>
      <c r="W808" s="1" t="s">
        <v>2537</v>
      </c>
    </row>
    <row r="809" spans="22:23" x14ac:dyDescent="0.25">
      <c r="V809" s="1">
        <v>807</v>
      </c>
      <c r="W809" s="1" t="s">
        <v>4441</v>
      </c>
    </row>
    <row r="810" spans="22:23" x14ac:dyDescent="0.25">
      <c r="V810" s="1">
        <v>808</v>
      </c>
      <c r="W810" s="1" t="s">
        <v>2435</v>
      </c>
    </row>
    <row r="811" spans="22:23" x14ac:dyDescent="0.25">
      <c r="V811" s="1">
        <v>809</v>
      </c>
      <c r="W811" s="1" t="s">
        <v>3897</v>
      </c>
    </row>
    <row r="812" spans="22:23" x14ac:dyDescent="0.25">
      <c r="V812" s="1">
        <v>810</v>
      </c>
      <c r="W812" s="1" t="s">
        <v>2503</v>
      </c>
    </row>
    <row r="813" spans="22:23" x14ac:dyDescent="0.25">
      <c r="V813" s="1">
        <v>811</v>
      </c>
      <c r="W813" s="1" t="s">
        <v>4509</v>
      </c>
    </row>
    <row r="814" spans="22:23" x14ac:dyDescent="0.25">
      <c r="V814" s="1">
        <v>812</v>
      </c>
      <c r="W814" s="1" t="s">
        <v>3127</v>
      </c>
    </row>
    <row r="815" spans="22:23" x14ac:dyDescent="0.25">
      <c r="V815" s="1">
        <v>813</v>
      </c>
      <c r="W815" s="1" t="s">
        <v>4011</v>
      </c>
    </row>
    <row r="816" spans="22:23" x14ac:dyDescent="0.25">
      <c r="V816" s="1">
        <v>814</v>
      </c>
      <c r="W816" s="1" t="s">
        <v>3943</v>
      </c>
    </row>
    <row r="817" spans="22:23" x14ac:dyDescent="0.25">
      <c r="V817" s="1">
        <v>815</v>
      </c>
      <c r="W817" s="1" t="s">
        <v>3093</v>
      </c>
    </row>
    <row r="818" spans="22:23" x14ac:dyDescent="0.25">
      <c r="V818" s="1">
        <v>816</v>
      </c>
      <c r="W818" s="1" t="s">
        <v>3025</v>
      </c>
    </row>
    <row r="819" spans="22:23" x14ac:dyDescent="0.25">
      <c r="V819" s="1">
        <v>817</v>
      </c>
      <c r="W819" s="1" t="s">
        <v>3399</v>
      </c>
    </row>
    <row r="820" spans="22:23" x14ac:dyDescent="0.25">
      <c r="V820" s="1">
        <v>818</v>
      </c>
      <c r="W820" s="1" t="s">
        <v>3059</v>
      </c>
    </row>
    <row r="821" spans="22:23" x14ac:dyDescent="0.25">
      <c r="V821" s="1">
        <v>819</v>
      </c>
      <c r="W821" s="1" t="s">
        <v>3977</v>
      </c>
    </row>
    <row r="822" spans="22:23" x14ac:dyDescent="0.25">
      <c r="V822" s="1">
        <v>820</v>
      </c>
      <c r="W822" s="1" t="s">
        <v>3569</v>
      </c>
    </row>
    <row r="823" spans="22:23" x14ac:dyDescent="0.25">
      <c r="V823" s="1">
        <v>821</v>
      </c>
      <c r="W823" s="1" t="s">
        <v>2583</v>
      </c>
    </row>
    <row r="824" spans="22:23" x14ac:dyDescent="0.25">
      <c r="V824" s="1">
        <v>822</v>
      </c>
      <c r="W824" s="1" t="s">
        <v>2685</v>
      </c>
    </row>
    <row r="825" spans="22:23" x14ac:dyDescent="0.25">
      <c r="V825" s="1">
        <v>823</v>
      </c>
      <c r="W825" s="1" t="s">
        <v>4045</v>
      </c>
    </row>
    <row r="826" spans="22:23" x14ac:dyDescent="0.25">
      <c r="V826" s="1">
        <v>824</v>
      </c>
      <c r="W826" s="1" t="s">
        <v>3161</v>
      </c>
    </row>
    <row r="827" spans="22:23" x14ac:dyDescent="0.25">
      <c r="V827" s="1">
        <v>825</v>
      </c>
      <c r="W827" s="1" t="s">
        <v>3365</v>
      </c>
    </row>
    <row r="828" spans="22:23" x14ac:dyDescent="0.25">
      <c r="V828" s="1">
        <v>826</v>
      </c>
      <c r="W828" s="1" t="s">
        <v>3501</v>
      </c>
    </row>
    <row r="829" spans="22:23" x14ac:dyDescent="0.25">
      <c r="V829" s="1">
        <v>827</v>
      </c>
      <c r="W829" s="1" t="s">
        <v>3433</v>
      </c>
    </row>
    <row r="830" spans="22:23" x14ac:dyDescent="0.25">
      <c r="V830" s="1">
        <v>828</v>
      </c>
      <c r="W830" s="1" t="s">
        <v>2821</v>
      </c>
    </row>
    <row r="831" spans="22:23" x14ac:dyDescent="0.25">
      <c r="V831" s="1">
        <v>829</v>
      </c>
      <c r="W831" s="1" t="s">
        <v>4079</v>
      </c>
    </row>
    <row r="832" spans="22:23" x14ac:dyDescent="0.25">
      <c r="V832" s="1">
        <v>830</v>
      </c>
      <c r="W832" s="1" t="s">
        <v>3195</v>
      </c>
    </row>
    <row r="833" spans="22:23" x14ac:dyDescent="0.25">
      <c r="V833" s="1">
        <v>831</v>
      </c>
      <c r="W833" s="1" t="s">
        <v>3773</v>
      </c>
    </row>
    <row r="834" spans="22:23" x14ac:dyDescent="0.25">
      <c r="V834" s="1">
        <v>832</v>
      </c>
      <c r="W834" s="1" t="s">
        <v>3535</v>
      </c>
    </row>
    <row r="835" spans="22:23" x14ac:dyDescent="0.25">
      <c r="V835" s="1">
        <v>833</v>
      </c>
      <c r="W835" s="1" t="s">
        <v>4419</v>
      </c>
    </row>
    <row r="836" spans="22:23" x14ac:dyDescent="0.25">
      <c r="V836" s="1">
        <v>834</v>
      </c>
      <c r="W836" s="1" t="s">
        <v>2923</v>
      </c>
    </row>
    <row r="837" spans="22:23" x14ac:dyDescent="0.25">
      <c r="V837" s="1">
        <v>835</v>
      </c>
      <c r="W837" s="1" t="s">
        <v>2719</v>
      </c>
    </row>
    <row r="838" spans="22:23" x14ac:dyDescent="0.25">
      <c r="V838" s="1">
        <v>836</v>
      </c>
      <c r="W838" s="1" t="s">
        <v>2991</v>
      </c>
    </row>
    <row r="839" spans="22:23" x14ac:dyDescent="0.25">
      <c r="V839" s="1">
        <v>837</v>
      </c>
      <c r="W839" s="1" t="s">
        <v>4555</v>
      </c>
    </row>
    <row r="840" spans="22:23" x14ac:dyDescent="0.25">
      <c r="V840" s="1">
        <v>838</v>
      </c>
      <c r="W840" s="1" t="s">
        <v>3229</v>
      </c>
    </row>
    <row r="841" spans="22:23" x14ac:dyDescent="0.25">
      <c r="V841" s="1">
        <v>839</v>
      </c>
      <c r="W841" s="1" t="s">
        <v>2481</v>
      </c>
    </row>
    <row r="842" spans="22:23" x14ac:dyDescent="0.25">
      <c r="V842" s="1">
        <v>840</v>
      </c>
      <c r="W842" s="1" t="s">
        <v>4113</v>
      </c>
    </row>
    <row r="843" spans="22:23" x14ac:dyDescent="0.25">
      <c r="V843" s="1">
        <v>841</v>
      </c>
      <c r="W843" s="1" t="s">
        <v>4147</v>
      </c>
    </row>
    <row r="844" spans="22:23" x14ac:dyDescent="0.25">
      <c r="V844" s="1">
        <v>842</v>
      </c>
      <c r="W844" s="1" t="s">
        <v>4181</v>
      </c>
    </row>
    <row r="845" spans="22:23" x14ac:dyDescent="0.25">
      <c r="V845" s="1">
        <v>843</v>
      </c>
      <c r="W845" s="1" t="s">
        <v>3263</v>
      </c>
    </row>
    <row r="846" spans="22:23" x14ac:dyDescent="0.25">
      <c r="V846" s="1">
        <v>844</v>
      </c>
      <c r="W846" s="1" t="s">
        <v>4215</v>
      </c>
    </row>
    <row r="847" spans="22:23" x14ac:dyDescent="0.25">
      <c r="V847" s="1">
        <v>845</v>
      </c>
      <c r="W847" s="1" t="s">
        <v>3467</v>
      </c>
    </row>
    <row r="848" spans="22:23" x14ac:dyDescent="0.25">
      <c r="V848" s="1">
        <v>846</v>
      </c>
      <c r="W848" s="1" t="s">
        <v>2787</v>
      </c>
    </row>
    <row r="849" spans="22:23" x14ac:dyDescent="0.25">
      <c r="V849" s="1">
        <v>847</v>
      </c>
      <c r="W849" s="1" t="s">
        <v>3671</v>
      </c>
    </row>
    <row r="850" spans="22:23" x14ac:dyDescent="0.25">
      <c r="V850" s="1">
        <v>848</v>
      </c>
      <c r="W850" s="1" t="s">
        <v>3807</v>
      </c>
    </row>
    <row r="851" spans="22:23" x14ac:dyDescent="0.25">
      <c r="V851" s="1">
        <v>849</v>
      </c>
      <c r="W851" s="1" t="s">
        <v>2889</v>
      </c>
    </row>
    <row r="852" spans="22:23" x14ac:dyDescent="0.25">
      <c r="V852" s="1">
        <v>850</v>
      </c>
      <c r="W852" s="1" t="s">
        <v>4249</v>
      </c>
    </row>
    <row r="853" spans="22:23" x14ac:dyDescent="0.25">
      <c r="V853" s="1">
        <v>851</v>
      </c>
      <c r="W853" s="1" t="s">
        <v>3297</v>
      </c>
    </row>
    <row r="854" spans="22:23" x14ac:dyDescent="0.25">
      <c r="V854" s="1">
        <v>852</v>
      </c>
      <c r="W854" s="1" t="s">
        <v>2651</v>
      </c>
    </row>
    <row r="855" spans="22:23" x14ac:dyDescent="0.25">
      <c r="V855" s="1">
        <v>853</v>
      </c>
      <c r="W855" s="1" t="s">
        <v>2855</v>
      </c>
    </row>
    <row r="856" spans="22:23" x14ac:dyDescent="0.25">
      <c r="V856" s="1">
        <v>854</v>
      </c>
      <c r="W856" s="1" t="s">
        <v>4283</v>
      </c>
    </row>
    <row r="857" spans="22:23" x14ac:dyDescent="0.25">
      <c r="V857" s="1">
        <v>855</v>
      </c>
      <c r="W857" s="1" t="s">
        <v>3875</v>
      </c>
    </row>
    <row r="858" spans="22:23" x14ac:dyDescent="0.25">
      <c r="V858" s="1">
        <v>856</v>
      </c>
      <c r="W858" s="1" t="s">
        <v>3603</v>
      </c>
    </row>
    <row r="859" spans="22:23" x14ac:dyDescent="0.25">
      <c r="V859" s="1">
        <v>857</v>
      </c>
      <c r="W859" s="1" t="s">
        <v>2617</v>
      </c>
    </row>
    <row r="860" spans="22:23" x14ac:dyDescent="0.25">
      <c r="V860" s="1">
        <v>858</v>
      </c>
      <c r="W860" s="1" t="s">
        <v>4317</v>
      </c>
    </row>
    <row r="861" spans="22:23" x14ac:dyDescent="0.25">
      <c r="V861" s="1">
        <v>859</v>
      </c>
      <c r="W861" s="1" t="s">
        <v>4351</v>
      </c>
    </row>
    <row r="862" spans="22:23" x14ac:dyDescent="0.25">
      <c r="V862" s="1">
        <v>860</v>
      </c>
      <c r="W862" s="1" t="s">
        <v>4385</v>
      </c>
    </row>
    <row r="863" spans="22:23" x14ac:dyDescent="0.25">
      <c r="V863" s="1">
        <v>861</v>
      </c>
      <c r="W863" s="1" t="s">
        <v>2957</v>
      </c>
    </row>
    <row r="864" spans="22:23" x14ac:dyDescent="0.25">
      <c r="V864" s="1">
        <v>862</v>
      </c>
      <c r="W864" s="1" t="s">
        <v>3331</v>
      </c>
    </row>
    <row r="865" spans="22:23" x14ac:dyDescent="0.25">
      <c r="V865" s="1">
        <v>863</v>
      </c>
      <c r="W865" s="1" t="s">
        <v>3739</v>
      </c>
    </row>
    <row r="866" spans="22:23" x14ac:dyDescent="0.25">
      <c r="V866" s="1">
        <v>864</v>
      </c>
      <c r="W866" s="1" t="s">
        <v>3705</v>
      </c>
    </row>
    <row r="867" spans="22:23" x14ac:dyDescent="0.25">
      <c r="V867" s="1">
        <v>865</v>
      </c>
      <c r="W867" s="1" t="s">
        <v>3841</v>
      </c>
    </row>
    <row r="868" spans="22:23" x14ac:dyDescent="0.25">
      <c r="V868" s="1">
        <v>866</v>
      </c>
      <c r="W868" s="1" t="s">
        <v>4487</v>
      </c>
    </row>
    <row r="869" spans="22:23" x14ac:dyDescent="0.25">
      <c r="V869" s="1">
        <v>867</v>
      </c>
      <c r="W869" s="1" t="s">
        <v>3637</v>
      </c>
    </row>
    <row r="870" spans="22:23" x14ac:dyDescent="0.25">
      <c r="V870" s="1">
        <v>868</v>
      </c>
      <c r="W870" s="1" t="s">
        <v>2753</v>
      </c>
    </row>
    <row r="871" spans="22:23" x14ac:dyDescent="0.25">
      <c r="V871" s="1">
        <v>869</v>
      </c>
      <c r="W871" s="1" t="s">
        <v>2549</v>
      </c>
    </row>
    <row r="872" spans="22:23" x14ac:dyDescent="0.25">
      <c r="V872" s="1">
        <v>870</v>
      </c>
      <c r="W872" s="1" t="s">
        <v>4453</v>
      </c>
    </row>
    <row r="873" spans="22:23" x14ac:dyDescent="0.25">
      <c r="V873" s="1">
        <v>871</v>
      </c>
      <c r="W873" s="1" t="s">
        <v>2447</v>
      </c>
    </row>
    <row r="874" spans="22:23" x14ac:dyDescent="0.25">
      <c r="V874" s="1">
        <v>872</v>
      </c>
      <c r="W874" s="1" t="s">
        <v>3909</v>
      </c>
    </row>
    <row r="875" spans="22:23" x14ac:dyDescent="0.25">
      <c r="V875" s="1">
        <v>873</v>
      </c>
      <c r="W875" s="1" t="s">
        <v>2515</v>
      </c>
    </row>
    <row r="876" spans="22:23" x14ac:dyDescent="0.25">
      <c r="V876" s="1">
        <v>874</v>
      </c>
      <c r="W876" s="1" t="s">
        <v>4521</v>
      </c>
    </row>
    <row r="877" spans="22:23" x14ac:dyDescent="0.25">
      <c r="V877" s="1">
        <v>875</v>
      </c>
      <c r="W877" s="1" t="s">
        <v>3133</v>
      </c>
    </row>
    <row r="878" spans="22:23" x14ac:dyDescent="0.25">
      <c r="V878" s="1">
        <v>876</v>
      </c>
      <c r="W878" s="1" t="s">
        <v>4017</v>
      </c>
    </row>
    <row r="879" spans="22:23" x14ac:dyDescent="0.25">
      <c r="V879" s="1">
        <v>877</v>
      </c>
      <c r="W879" s="1" t="s">
        <v>3949</v>
      </c>
    </row>
    <row r="880" spans="22:23" x14ac:dyDescent="0.25">
      <c r="V880" s="1">
        <v>878</v>
      </c>
      <c r="W880" s="1" t="s">
        <v>3099</v>
      </c>
    </row>
    <row r="881" spans="22:23" x14ac:dyDescent="0.25">
      <c r="V881" s="1">
        <v>879</v>
      </c>
      <c r="W881" s="1" t="s">
        <v>3031</v>
      </c>
    </row>
    <row r="882" spans="22:23" x14ac:dyDescent="0.25">
      <c r="V882" s="1">
        <v>880</v>
      </c>
      <c r="W882" s="1" t="s">
        <v>3405</v>
      </c>
    </row>
    <row r="883" spans="22:23" x14ac:dyDescent="0.25">
      <c r="V883" s="1">
        <v>881</v>
      </c>
      <c r="W883" s="1" t="s">
        <v>3065</v>
      </c>
    </row>
    <row r="884" spans="22:23" x14ac:dyDescent="0.25">
      <c r="V884" s="1">
        <v>882</v>
      </c>
      <c r="W884" s="1" t="s">
        <v>3983</v>
      </c>
    </row>
    <row r="885" spans="22:23" x14ac:dyDescent="0.25">
      <c r="V885" s="1">
        <v>883</v>
      </c>
      <c r="W885" s="1" t="s">
        <v>3575</v>
      </c>
    </row>
    <row r="886" spans="22:23" x14ac:dyDescent="0.25">
      <c r="V886" s="1">
        <v>884</v>
      </c>
      <c r="W886" s="1" t="s">
        <v>2589</v>
      </c>
    </row>
    <row r="887" spans="22:23" x14ac:dyDescent="0.25">
      <c r="V887" s="1">
        <v>885</v>
      </c>
      <c r="W887" s="1" t="s">
        <v>2691</v>
      </c>
    </row>
    <row r="888" spans="22:23" x14ac:dyDescent="0.25">
      <c r="V888" s="1">
        <v>886</v>
      </c>
      <c r="W888" s="1" t="s">
        <v>4051</v>
      </c>
    </row>
    <row r="889" spans="22:23" x14ac:dyDescent="0.25">
      <c r="V889" s="1">
        <v>887</v>
      </c>
      <c r="W889" s="1" t="s">
        <v>3167</v>
      </c>
    </row>
    <row r="890" spans="22:23" x14ac:dyDescent="0.25">
      <c r="V890" s="1">
        <v>888</v>
      </c>
      <c r="W890" s="1" t="s">
        <v>3371</v>
      </c>
    </row>
    <row r="891" spans="22:23" x14ac:dyDescent="0.25">
      <c r="V891" s="1">
        <v>889</v>
      </c>
      <c r="W891" s="1" t="s">
        <v>3507</v>
      </c>
    </row>
    <row r="892" spans="22:23" x14ac:dyDescent="0.25">
      <c r="V892" s="1">
        <v>890</v>
      </c>
      <c r="W892" s="1" t="s">
        <v>3439</v>
      </c>
    </row>
    <row r="893" spans="22:23" x14ac:dyDescent="0.25">
      <c r="V893" s="1">
        <v>891</v>
      </c>
      <c r="W893" s="1" t="s">
        <v>2827</v>
      </c>
    </row>
    <row r="894" spans="22:23" x14ac:dyDescent="0.25">
      <c r="V894" s="1">
        <v>892</v>
      </c>
      <c r="W894" s="1" t="s">
        <v>4085</v>
      </c>
    </row>
    <row r="895" spans="22:23" x14ac:dyDescent="0.25">
      <c r="V895" s="1">
        <v>893</v>
      </c>
      <c r="W895" s="1" t="s">
        <v>3201</v>
      </c>
    </row>
    <row r="896" spans="22:23" x14ac:dyDescent="0.25">
      <c r="V896" s="1">
        <v>894</v>
      </c>
      <c r="W896" s="1" t="s">
        <v>3779</v>
      </c>
    </row>
    <row r="897" spans="22:23" x14ac:dyDescent="0.25">
      <c r="V897" s="1">
        <v>895</v>
      </c>
      <c r="W897" s="1" t="s">
        <v>3541</v>
      </c>
    </row>
    <row r="898" spans="22:23" x14ac:dyDescent="0.25">
      <c r="V898" s="1">
        <v>896</v>
      </c>
      <c r="W898" s="1" t="s">
        <v>4425</v>
      </c>
    </row>
    <row r="899" spans="22:23" x14ac:dyDescent="0.25">
      <c r="V899" s="1">
        <v>897</v>
      </c>
      <c r="W899" s="1" t="s">
        <v>2929</v>
      </c>
    </row>
    <row r="900" spans="22:23" x14ac:dyDescent="0.25">
      <c r="V900" s="1">
        <v>898</v>
      </c>
      <c r="W900" s="1" t="s">
        <v>2725</v>
      </c>
    </row>
    <row r="901" spans="22:23" x14ac:dyDescent="0.25">
      <c r="V901" s="1">
        <v>899</v>
      </c>
      <c r="W901" s="1" t="s">
        <v>2997</v>
      </c>
    </row>
    <row r="902" spans="22:23" x14ac:dyDescent="0.25">
      <c r="V902" s="1">
        <v>900</v>
      </c>
      <c r="W902" s="1" t="s">
        <v>4561</v>
      </c>
    </row>
    <row r="903" spans="22:23" x14ac:dyDescent="0.25">
      <c r="V903" s="1">
        <v>901</v>
      </c>
      <c r="W903" s="1" t="s">
        <v>3235</v>
      </c>
    </row>
    <row r="904" spans="22:23" x14ac:dyDescent="0.25">
      <c r="V904" s="1">
        <v>902</v>
      </c>
      <c r="W904" s="1" t="s">
        <v>2487</v>
      </c>
    </row>
    <row r="905" spans="22:23" x14ac:dyDescent="0.25">
      <c r="V905" s="1">
        <v>903</v>
      </c>
      <c r="W905" s="1" t="s">
        <v>4119</v>
      </c>
    </row>
    <row r="906" spans="22:23" x14ac:dyDescent="0.25">
      <c r="V906" s="1">
        <v>904</v>
      </c>
      <c r="W906" s="1" t="s">
        <v>4153</v>
      </c>
    </row>
    <row r="907" spans="22:23" x14ac:dyDescent="0.25">
      <c r="V907" s="1">
        <v>905</v>
      </c>
      <c r="W907" s="1" t="s">
        <v>4187</v>
      </c>
    </row>
    <row r="908" spans="22:23" x14ac:dyDescent="0.25">
      <c r="V908" s="1">
        <v>906</v>
      </c>
      <c r="W908" s="1" t="s">
        <v>3269</v>
      </c>
    </row>
    <row r="909" spans="22:23" x14ac:dyDescent="0.25">
      <c r="V909" s="1">
        <v>907</v>
      </c>
      <c r="W909" s="1" t="s">
        <v>4221</v>
      </c>
    </row>
    <row r="910" spans="22:23" x14ac:dyDescent="0.25">
      <c r="V910" s="1">
        <v>908</v>
      </c>
      <c r="W910" s="1" t="s">
        <v>3473</v>
      </c>
    </row>
    <row r="911" spans="22:23" x14ac:dyDescent="0.25">
      <c r="V911" s="1">
        <v>909</v>
      </c>
      <c r="W911" s="1" t="s">
        <v>2793</v>
      </c>
    </row>
    <row r="912" spans="22:23" x14ac:dyDescent="0.25">
      <c r="V912" s="1">
        <v>910</v>
      </c>
      <c r="W912" s="1" t="s">
        <v>3677</v>
      </c>
    </row>
    <row r="913" spans="22:23" x14ac:dyDescent="0.25">
      <c r="V913" s="1">
        <v>911</v>
      </c>
      <c r="W913" s="1" t="s">
        <v>3813</v>
      </c>
    </row>
    <row r="914" spans="22:23" x14ac:dyDescent="0.25">
      <c r="V914" s="1">
        <v>912</v>
      </c>
      <c r="W914" s="1" t="s">
        <v>2895</v>
      </c>
    </row>
    <row r="915" spans="22:23" x14ac:dyDescent="0.25">
      <c r="V915" s="1">
        <v>913</v>
      </c>
      <c r="W915" s="1" t="s">
        <v>4255</v>
      </c>
    </row>
    <row r="916" spans="22:23" x14ac:dyDescent="0.25">
      <c r="V916" s="1">
        <v>914</v>
      </c>
      <c r="W916" s="1" t="s">
        <v>3303</v>
      </c>
    </row>
    <row r="917" spans="22:23" x14ac:dyDescent="0.25">
      <c r="V917" s="1">
        <v>915</v>
      </c>
      <c r="W917" s="1" t="s">
        <v>2657</v>
      </c>
    </row>
    <row r="918" spans="22:23" x14ac:dyDescent="0.25">
      <c r="V918" s="1">
        <v>916</v>
      </c>
      <c r="W918" s="1" t="s">
        <v>2861</v>
      </c>
    </row>
    <row r="919" spans="22:23" x14ac:dyDescent="0.25">
      <c r="V919" s="1">
        <v>917</v>
      </c>
      <c r="W919" s="1" t="s">
        <v>4289</v>
      </c>
    </row>
    <row r="920" spans="22:23" x14ac:dyDescent="0.25">
      <c r="V920" s="1">
        <v>918</v>
      </c>
      <c r="W920" s="1" t="s">
        <v>3881</v>
      </c>
    </row>
    <row r="921" spans="22:23" x14ac:dyDescent="0.25">
      <c r="V921" s="1">
        <v>919</v>
      </c>
      <c r="W921" s="1" t="s">
        <v>3609</v>
      </c>
    </row>
    <row r="922" spans="22:23" x14ac:dyDescent="0.25">
      <c r="V922" s="1">
        <v>920</v>
      </c>
      <c r="W922" s="1" t="s">
        <v>2623</v>
      </c>
    </row>
    <row r="923" spans="22:23" x14ac:dyDescent="0.25">
      <c r="V923" s="1">
        <v>921</v>
      </c>
      <c r="W923" s="1" t="s">
        <v>4323</v>
      </c>
    </row>
    <row r="924" spans="22:23" x14ac:dyDescent="0.25">
      <c r="V924" s="1">
        <v>922</v>
      </c>
      <c r="W924" s="1" t="s">
        <v>4357</v>
      </c>
    </row>
    <row r="925" spans="22:23" x14ac:dyDescent="0.25">
      <c r="V925" s="1">
        <v>923</v>
      </c>
      <c r="W925" s="1" t="s">
        <v>4391</v>
      </c>
    </row>
    <row r="926" spans="22:23" x14ac:dyDescent="0.25">
      <c r="V926" s="1">
        <v>924</v>
      </c>
      <c r="W926" s="1" t="s">
        <v>2963</v>
      </c>
    </row>
    <row r="927" spans="22:23" x14ac:dyDescent="0.25">
      <c r="V927" s="1">
        <v>925</v>
      </c>
      <c r="W927" s="1" t="s">
        <v>3337</v>
      </c>
    </row>
    <row r="928" spans="22:23" x14ac:dyDescent="0.25">
      <c r="V928" s="1">
        <v>926</v>
      </c>
      <c r="W928" s="1" t="s">
        <v>3745</v>
      </c>
    </row>
    <row r="929" spans="22:23" x14ac:dyDescent="0.25">
      <c r="V929" s="1">
        <v>927</v>
      </c>
      <c r="W929" s="1" t="s">
        <v>3711</v>
      </c>
    </row>
    <row r="930" spans="22:23" x14ac:dyDescent="0.25">
      <c r="V930" s="1">
        <v>928</v>
      </c>
      <c r="W930" s="1" t="s">
        <v>3847</v>
      </c>
    </row>
    <row r="931" spans="22:23" x14ac:dyDescent="0.25">
      <c r="V931" s="1">
        <v>929</v>
      </c>
      <c r="W931" s="1" t="s">
        <v>4493</v>
      </c>
    </row>
    <row r="932" spans="22:23" x14ac:dyDescent="0.25">
      <c r="V932" s="1">
        <v>930</v>
      </c>
      <c r="W932" s="1" t="s">
        <v>3643</v>
      </c>
    </row>
    <row r="933" spans="22:23" x14ac:dyDescent="0.25">
      <c r="V933" s="1">
        <v>931</v>
      </c>
      <c r="W933" s="1" t="s">
        <v>2759</v>
      </c>
    </row>
    <row r="934" spans="22:23" x14ac:dyDescent="0.25">
      <c r="V934" s="1">
        <v>932</v>
      </c>
      <c r="W934" s="1" t="s">
        <v>2555</v>
      </c>
    </row>
    <row r="935" spans="22:23" x14ac:dyDescent="0.25">
      <c r="V935" s="1">
        <v>933</v>
      </c>
      <c r="W935" s="1" t="s">
        <v>4459</v>
      </c>
    </row>
    <row r="936" spans="22:23" x14ac:dyDescent="0.25">
      <c r="V936" s="1">
        <v>934</v>
      </c>
      <c r="W936" s="1" t="s">
        <v>2453</v>
      </c>
    </row>
    <row r="937" spans="22:23" x14ac:dyDescent="0.25">
      <c r="V937" s="1">
        <v>935</v>
      </c>
      <c r="W937" s="1" t="s">
        <v>3915</v>
      </c>
    </row>
    <row r="938" spans="22:23" x14ac:dyDescent="0.25">
      <c r="V938" s="1">
        <v>936</v>
      </c>
      <c r="W938" s="1" t="s">
        <v>2521</v>
      </c>
    </row>
    <row r="939" spans="22:23" x14ac:dyDescent="0.25">
      <c r="V939" s="1">
        <v>937</v>
      </c>
      <c r="W939" s="1" t="s">
        <v>4527</v>
      </c>
    </row>
    <row r="940" spans="22:23" x14ac:dyDescent="0.25">
      <c r="V940" s="1">
        <v>938</v>
      </c>
      <c r="W940" s="1" t="s">
        <v>3117</v>
      </c>
    </row>
    <row r="941" spans="22:23" x14ac:dyDescent="0.25">
      <c r="V941" s="1">
        <v>939</v>
      </c>
      <c r="W941" s="1" t="s">
        <v>4001</v>
      </c>
    </row>
    <row r="942" spans="22:23" x14ac:dyDescent="0.25">
      <c r="V942" s="1">
        <v>940</v>
      </c>
      <c r="W942" s="1" t="s">
        <v>3933</v>
      </c>
    </row>
    <row r="943" spans="22:23" x14ac:dyDescent="0.25">
      <c r="V943" s="1">
        <v>941</v>
      </c>
      <c r="W943" s="1" t="s">
        <v>3083</v>
      </c>
    </row>
    <row r="944" spans="22:23" x14ac:dyDescent="0.25">
      <c r="V944" s="1">
        <v>942</v>
      </c>
      <c r="W944" s="1" t="s">
        <v>3015</v>
      </c>
    </row>
    <row r="945" spans="22:23" x14ac:dyDescent="0.25">
      <c r="V945" s="1">
        <v>943</v>
      </c>
      <c r="W945" s="1" t="s">
        <v>3389</v>
      </c>
    </row>
    <row r="946" spans="22:23" x14ac:dyDescent="0.25">
      <c r="V946" s="1">
        <v>944</v>
      </c>
      <c r="W946" s="1" t="s">
        <v>3049</v>
      </c>
    </row>
    <row r="947" spans="22:23" x14ac:dyDescent="0.25">
      <c r="V947" s="1">
        <v>945</v>
      </c>
      <c r="W947" s="1" t="s">
        <v>3967</v>
      </c>
    </row>
    <row r="948" spans="22:23" x14ac:dyDescent="0.25">
      <c r="V948" s="1">
        <v>946</v>
      </c>
      <c r="W948" s="1" t="s">
        <v>3559</v>
      </c>
    </row>
    <row r="949" spans="22:23" x14ac:dyDescent="0.25">
      <c r="V949" s="1">
        <v>947</v>
      </c>
      <c r="W949" s="1" t="s">
        <v>2573</v>
      </c>
    </row>
    <row r="950" spans="22:23" x14ac:dyDescent="0.25">
      <c r="V950" s="1">
        <v>948</v>
      </c>
      <c r="W950" s="1" t="s">
        <v>2675</v>
      </c>
    </row>
    <row r="951" spans="22:23" x14ac:dyDescent="0.25">
      <c r="V951" s="1">
        <v>949</v>
      </c>
      <c r="W951" s="1" t="s">
        <v>4035</v>
      </c>
    </row>
    <row r="952" spans="22:23" x14ac:dyDescent="0.25">
      <c r="V952" s="1">
        <v>950</v>
      </c>
      <c r="W952" s="1" t="s">
        <v>3151</v>
      </c>
    </row>
    <row r="953" spans="22:23" x14ac:dyDescent="0.25">
      <c r="V953" s="1">
        <v>951</v>
      </c>
      <c r="W953" s="1" t="s">
        <v>3355</v>
      </c>
    </row>
    <row r="954" spans="22:23" x14ac:dyDescent="0.25">
      <c r="V954" s="1">
        <v>952</v>
      </c>
      <c r="W954" s="1" t="s">
        <v>3491</v>
      </c>
    </row>
    <row r="955" spans="22:23" x14ac:dyDescent="0.25">
      <c r="V955" s="1">
        <v>953</v>
      </c>
      <c r="W955" s="1" t="s">
        <v>3423</v>
      </c>
    </row>
    <row r="956" spans="22:23" x14ac:dyDescent="0.25">
      <c r="V956" s="1">
        <v>954</v>
      </c>
      <c r="W956" s="1" t="s">
        <v>2811</v>
      </c>
    </row>
    <row r="957" spans="22:23" x14ac:dyDescent="0.25">
      <c r="V957" s="1">
        <v>955</v>
      </c>
      <c r="W957" s="1" t="s">
        <v>4069</v>
      </c>
    </row>
    <row r="958" spans="22:23" x14ac:dyDescent="0.25">
      <c r="V958" s="1">
        <v>956</v>
      </c>
      <c r="W958" s="1" t="s">
        <v>3185</v>
      </c>
    </row>
    <row r="959" spans="22:23" x14ac:dyDescent="0.25">
      <c r="V959" s="1">
        <v>957</v>
      </c>
      <c r="W959" s="1" t="s">
        <v>3763</v>
      </c>
    </row>
    <row r="960" spans="22:23" x14ac:dyDescent="0.25">
      <c r="V960" s="1">
        <v>958</v>
      </c>
      <c r="W960" s="1" t="s">
        <v>3525</v>
      </c>
    </row>
    <row r="961" spans="22:23" x14ac:dyDescent="0.25">
      <c r="V961" s="1">
        <v>959</v>
      </c>
      <c r="W961" s="1" t="s">
        <v>4409</v>
      </c>
    </row>
    <row r="962" spans="22:23" x14ac:dyDescent="0.25">
      <c r="V962" s="1">
        <v>960</v>
      </c>
      <c r="W962" s="1" t="s">
        <v>2913</v>
      </c>
    </row>
    <row r="963" spans="22:23" x14ac:dyDescent="0.25">
      <c r="V963" s="1">
        <v>961</v>
      </c>
      <c r="W963" s="1" t="s">
        <v>2709</v>
      </c>
    </row>
    <row r="964" spans="22:23" x14ac:dyDescent="0.25">
      <c r="V964" s="1">
        <v>962</v>
      </c>
      <c r="W964" s="1" t="s">
        <v>2981</v>
      </c>
    </row>
    <row r="965" spans="22:23" x14ac:dyDescent="0.25">
      <c r="V965" s="1">
        <v>963</v>
      </c>
      <c r="W965" s="1" t="s">
        <v>4545</v>
      </c>
    </row>
    <row r="966" spans="22:23" x14ac:dyDescent="0.25">
      <c r="V966" s="1">
        <v>964</v>
      </c>
      <c r="W966" s="1" t="s">
        <v>3219</v>
      </c>
    </row>
    <row r="967" spans="22:23" x14ac:dyDescent="0.25">
      <c r="V967" s="1">
        <v>965</v>
      </c>
      <c r="W967" s="1" t="s">
        <v>2471</v>
      </c>
    </row>
    <row r="968" spans="22:23" x14ac:dyDescent="0.25">
      <c r="V968" s="1">
        <v>966</v>
      </c>
      <c r="W968" s="1" t="s">
        <v>4103</v>
      </c>
    </row>
    <row r="969" spans="22:23" x14ac:dyDescent="0.25">
      <c r="V969" s="1">
        <v>967</v>
      </c>
      <c r="W969" s="1" t="s">
        <v>4137</v>
      </c>
    </row>
    <row r="970" spans="22:23" x14ac:dyDescent="0.25">
      <c r="V970" s="1">
        <v>968</v>
      </c>
      <c r="W970" s="1" t="s">
        <v>4171</v>
      </c>
    </row>
    <row r="971" spans="22:23" x14ac:dyDescent="0.25">
      <c r="V971" s="1">
        <v>969</v>
      </c>
      <c r="W971" s="1" t="s">
        <v>3253</v>
      </c>
    </row>
    <row r="972" spans="22:23" x14ac:dyDescent="0.25">
      <c r="V972" s="1">
        <v>970</v>
      </c>
      <c r="W972" s="1" t="s">
        <v>4205</v>
      </c>
    </row>
    <row r="973" spans="22:23" x14ac:dyDescent="0.25">
      <c r="V973" s="1">
        <v>971</v>
      </c>
      <c r="W973" s="1" t="s">
        <v>3457</v>
      </c>
    </row>
    <row r="974" spans="22:23" x14ac:dyDescent="0.25">
      <c r="V974" s="1">
        <v>972</v>
      </c>
      <c r="W974" s="1" t="s">
        <v>2777</v>
      </c>
    </row>
    <row r="975" spans="22:23" x14ac:dyDescent="0.25">
      <c r="V975" s="1">
        <v>973</v>
      </c>
      <c r="W975" s="1" t="s">
        <v>3661</v>
      </c>
    </row>
    <row r="976" spans="22:23" x14ac:dyDescent="0.25">
      <c r="V976" s="1">
        <v>974</v>
      </c>
      <c r="W976" s="1" t="s">
        <v>3797</v>
      </c>
    </row>
    <row r="977" spans="22:23" x14ac:dyDescent="0.25">
      <c r="V977" s="1">
        <v>975</v>
      </c>
      <c r="W977" s="1" t="s">
        <v>2879</v>
      </c>
    </row>
    <row r="978" spans="22:23" x14ac:dyDescent="0.25">
      <c r="V978" s="1">
        <v>976</v>
      </c>
      <c r="W978" s="1" t="s">
        <v>4239</v>
      </c>
    </row>
    <row r="979" spans="22:23" x14ac:dyDescent="0.25">
      <c r="V979" s="1">
        <v>977</v>
      </c>
      <c r="W979" s="1" t="s">
        <v>3287</v>
      </c>
    </row>
    <row r="980" spans="22:23" x14ac:dyDescent="0.25">
      <c r="V980" s="1">
        <v>978</v>
      </c>
      <c r="W980" s="1" t="s">
        <v>2641</v>
      </c>
    </row>
    <row r="981" spans="22:23" x14ac:dyDescent="0.25">
      <c r="V981" s="1">
        <v>979</v>
      </c>
      <c r="W981" s="1" t="s">
        <v>2845</v>
      </c>
    </row>
    <row r="982" spans="22:23" x14ac:dyDescent="0.25">
      <c r="V982" s="1">
        <v>980</v>
      </c>
      <c r="W982" s="1" t="s">
        <v>4273</v>
      </c>
    </row>
    <row r="983" spans="22:23" x14ac:dyDescent="0.25">
      <c r="V983" s="1">
        <v>981</v>
      </c>
      <c r="W983" s="1" t="s">
        <v>3865</v>
      </c>
    </row>
    <row r="984" spans="22:23" x14ac:dyDescent="0.25">
      <c r="V984" s="1">
        <v>982</v>
      </c>
      <c r="W984" s="1" t="s">
        <v>3593</v>
      </c>
    </row>
    <row r="985" spans="22:23" x14ac:dyDescent="0.25">
      <c r="V985" s="1">
        <v>983</v>
      </c>
      <c r="W985" s="1" t="s">
        <v>2607</v>
      </c>
    </row>
    <row r="986" spans="22:23" x14ac:dyDescent="0.25">
      <c r="V986" s="1">
        <v>984</v>
      </c>
      <c r="W986" s="1" t="s">
        <v>4307</v>
      </c>
    </row>
    <row r="987" spans="22:23" x14ac:dyDescent="0.25">
      <c r="V987" s="1">
        <v>985</v>
      </c>
      <c r="W987" s="1" t="s">
        <v>4341</v>
      </c>
    </row>
    <row r="988" spans="22:23" x14ac:dyDescent="0.25">
      <c r="V988" s="1">
        <v>986</v>
      </c>
      <c r="W988" s="1" t="s">
        <v>4375</v>
      </c>
    </row>
    <row r="989" spans="22:23" x14ac:dyDescent="0.25">
      <c r="V989" s="1">
        <v>987</v>
      </c>
      <c r="W989" s="1" t="s">
        <v>2947</v>
      </c>
    </row>
    <row r="990" spans="22:23" x14ac:dyDescent="0.25">
      <c r="V990" s="1">
        <v>988</v>
      </c>
      <c r="W990" s="1" t="s">
        <v>3321</v>
      </c>
    </row>
    <row r="991" spans="22:23" x14ac:dyDescent="0.25">
      <c r="V991" s="1">
        <v>989</v>
      </c>
      <c r="W991" s="1" t="s">
        <v>3729</v>
      </c>
    </row>
    <row r="992" spans="22:23" x14ac:dyDescent="0.25">
      <c r="V992" s="1">
        <v>990</v>
      </c>
      <c r="W992" s="1" t="s">
        <v>3695</v>
      </c>
    </row>
    <row r="993" spans="22:23" x14ac:dyDescent="0.25">
      <c r="V993" s="1">
        <v>991</v>
      </c>
      <c r="W993" s="1" t="s">
        <v>3831</v>
      </c>
    </row>
    <row r="994" spans="22:23" x14ac:dyDescent="0.25">
      <c r="V994" s="1">
        <v>992</v>
      </c>
      <c r="W994" s="1" t="s">
        <v>4477</v>
      </c>
    </row>
    <row r="995" spans="22:23" x14ac:dyDescent="0.25">
      <c r="V995" s="1">
        <v>993</v>
      </c>
      <c r="W995" s="1" t="s">
        <v>3627</v>
      </c>
    </row>
    <row r="996" spans="22:23" x14ac:dyDescent="0.25">
      <c r="V996" s="1">
        <v>994</v>
      </c>
      <c r="W996" s="1" t="s">
        <v>2743</v>
      </c>
    </row>
    <row r="997" spans="22:23" x14ac:dyDescent="0.25">
      <c r="V997" s="1">
        <v>995</v>
      </c>
      <c r="W997" s="1" t="s">
        <v>2539</v>
      </c>
    </row>
    <row r="998" spans="22:23" x14ac:dyDescent="0.25">
      <c r="V998" s="1">
        <v>996</v>
      </c>
      <c r="W998" s="1" t="s">
        <v>4443</v>
      </c>
    </row>
    <row r="999" spans="22:23" x14ac:dyDescent="0.25">
      <c r="V999" s="1">
        <v>997</v>
      </c>
      <c r="W999" s="1" t="s">
        <v>2437</v>
      </c>
    </row>
    <row r="1000" spans="22:23" x14ac:dyDescent="0.25">
      <c r="V1000" s="1">
        <v>998</v>
      </c>
      <c r="W1000" s="1" t="s">
        <v>3899</v>
      </c>
    </row>
    <row r="1001" spans="22:23" x14ac:dyDescent="0.25">
      <c r="V1001" s="1">
        <v>999</v>
      </c>
      <c r="W1001" s="1" t="s">
        <v>2505</v>
      </c>
    </row>
    <row r="1002" spans="22:23" x14ac:dyDescent="0.25">
      <c r="V1002" s="1">
        <v>1000</v>
      </c>
      <c r="W1002" s="1" t="s">
        <v>4511</v>
      </c>
    </row>
    <row r="1003" spans="22:23" x14ac:dyDescent="0.25">
      <c r="V1003" s="1">
        <v>1001</v>
      </c>
      <c r="W1003" s="1" t="s">
        <v>3123</v>
      </c>
    </row>
    <row r="1004" spans="22:23" x14ac:dyDescent="0.25">
      <c r="V1004" s="1">
        <v>1002</v>
      </c>
      <c r="W1004" s="1" t="s">
        <v>4007</v>
      </c>
    </row>
    <row r="1005" spans="22:23" x14ac:dyDescent="0.25">
      <c r="V1005" s="1">
        <v>1003</v>
      </c>
      <c r="W1005" s="1" t="s">
        <v>3939</v>
      </c>
    </row>
    <row r="1006" spans="22:23" x14ac:dyDescent="0.25">
      <c r="V1006" s="1">
        <v>1004</v>
      </c>
      <c r="W1006" s="1" t="s">
        <v>3089</v>
      </c>
    </row>
    <row r="1007" spans="22:23" x14ac:dyDescent="0.25">
      <c r="V1007" s="1">
        <v>1005</v>
      </c>
      <c r="W1007" s="1" t="s">
        <v>3021</v>
      </c>
    </row>
    <row r="1008" spans="22:23" x14ac:dyDescent="0.25">
      <c r="V1008" s="1">
        <v>1006</v>
      </c>
      <c r="W1008" s="1" t="s">
        <v>3395</v>
      </c>
    </row>
    <row r="1009" spans="22:23" x14ac:dyDescent="0.25">
      <c r="V1009" s="1">
        <v>1007</v>
      </c>
      <c r="W1009" s="1" t="s">
        <v>3055</v>
      </c>
    </row>
    <row r="1010" spans="22:23" x14ac:dyDescent="0.25">
      <c r="V1010" s="1">
        <v>1008</v>
      </c>
      <c r="W1010" s="1" t="s">
        <v>3973</v>
      </c>
    </row>
    <row r="1011" spans="22:23" x14ac:dyDescent="0.25">
      <c r="V1011" s="1">
        <v>1009</v>
      </c>
      <c r="W1011" s="1" t="s">
        <v>3565</v>
      </c>
    </row>
    <row r="1012" spans="22:23" x14ac:dyDescent="0.25">
      <c r="V1012" s="1">
        <v>1010</v>
      </c>
      <c r="W1012" s="1" t="s">
        <v>2579</v>
      </c>
    </row>
    <row r="1013" spans="22:23" x14ac:dyDescent="0.25">
      <c r="V1013" s="1">
        <v>1011</v>
      </c>
      <c r="W1013" s="1" t="s">
        <v>2681</v>
      </c>
    </row>
    <row r="1014" spans="22:23" x14ac:dyDescent="0.25">
      <c r="V1014" s="1">
        <v>1012</v>
      </c>
      <c r="W1014" s="1" t="s">
        <v>4041</v>
      </c>
    </row>
    <row r="1015" spans="22:23" x14ac:dyDescent="0.25">
      <c r="V1015" s="1">
        <v>1013</v>
      </c>
      <c r="W1015" s="1" t="s">
        <v>3157</v>
      </c>
    </row>
    <row r="1016" spans="22:23" x14ac:dyDescent="0.25">
      <c r="V1016" s="1">
        <v>1014</v>
      </c>
      <c r="W1016" s="1" t="s">
        <v>3361</v>
      </c>
    </row>
    <row r="1017" spans="22:23" x14ac:dyDescent="0.25">
      <c r="V1017" s="1">
        <v>1015</v>
      </c>
      <c r="W1017" s="1" t="s">
        <v>3497</v>
      </c>
    </row>
    <row r="1018" spans="22:23" x14ac:dyDescent="0.25">
      <c r="V1018" s="1">
        <v>1016</v>
      </c>
      <c r="W1018" s="1" t="s">
        <v>3429</v>
      </c>
    </row>
    <row r="1019" spans="22:23" x14ac:dyDescent="0.25">
      <c r="V1019" s="1">
        <v>1017</v>
      </c>
      <c r="W1019" s="1" t="s">
        <v>2817</v>
      </c>
    </row>
    <row r="1020" spans="22:23" x14ac:dyDescent="0.25">
      <c r="V1020" s="1">
        <v>1018</v>
      </c>
      <c r="W1020" s="1" t="s">
        <v>4075</v>
      </c>
    </row>
    <row r="1021" spans="22:23" x14ac:dyDescent="0.25">
      <c r="V1021" s="1">
        <v>1019</v>
      </c>
      <c r="W1021" s="1" t="s">
        <v>3191</v>
      </c>
    </row>
    <row r="1022" spans="22:23" x14ac:dyDescent="0.25">
      <c r="V1022" s="1">
        <v>1020</v>
      </c>
      <c r="W1022" s="1" t="s">
        <v>3769</v>
      </c>
    </row>
    <row r="1023" spans="22:23" x14ac:dyDescent="0.25">
      <c r="V1023" s="1">
        <v>1021</v>
      </c>
      <c r="W1023" s="1" t="s">
        <v>3531</v>
      </c>
    </row>
    <row r="1024" spans="22:23" x14ac:dyDescent="0.25">
      <c r="V1024" s="1">
        <v>1022</v>
      </c>
      <c r="W1024" s="1" t="s">
        <v>4415</v>
      </c>
    </row>
    <row r="1025" spans="22:23" x14ac:dyDescent="0.25">
      <c r="V1025" s="1">
        <v>1023</v>
      </c>
      <c r="W1025" s="1" t="s">
        <v>2919</v>
      </c>
    </row>
    <row r="1026" spans="22:23" x14ac:dyDescent="0.25">
      <c r="V1026" s="1">
        <v>1024</v>
      </c>
      <c r="W1026" s="1" t="s">
        <v>2715</v>
      </c>
    </row>
    <row r="1027" spans="22:23" x14ac:dyDescent="0.25">
      <c r="V1027" s="1">
        <v>1025</v>
      </c>
      <c r="W1027" s="1" t="s">
        <v>2987</v>
      </c>
    </row>
    <row r="1028" spans="22:23" x14ac:dyDescent="0.25">
      <c r="V1028" s="1">
        <v>1026</v>
      </c>
      <c r="W1028" s="1" t="s">
        <v>4551</v>
      </c>
    </row>
    <row r="1029" spans="22:23" x14ac:dyDescent="0.25">
      <c r="V1029" s="1">
        <v>1027</v>
      </c>
      <c r="W1029" s="1" t="s">
        <v>3225</v>
      </c>
    </row>
    <row r="1030" spans="22:23" x14ac:dyDescent="0.25">
      <c r="V1030" s="1">
        <v>1028</v>
      </c>
      <c r="W1030" s="1" t="s">
        <v>2477</v>
      </c>
    </row>
    <row r="1031" spans="22:23" x14ac:dyDescent="0.25">
      <c r="V1031" s="1">
        <v>1029</v>
      </c>
      <c r="W1031" s="1" t="s">
        <v>4109</v>
      </c>
    </row>
    <row r="1032" spans="22:23" x14ac:dyDescent="0.25">
      <c r="V1032" s="1">
        <v>1030</v>
      </c>
      <c r="W1032" s="1" t="s">
        <v>4143</v>
      </c>
    </row>
    <row r="1033" spans="22:23" x14ac:dyDescent="0.25">
      <c r="V1033" s="1">
        <v>1031</v>
      </c>
      <c r="W1033" s="1" t="s">
        <v>4177</v>
      </c>
    </row>
    <row r="1034" spans="22:23" x14ac:dyDescent="0.25">
      <c r="V1034" s="1">
        <v>1032</v>
      </c>
      <c r="W1034" s="1" t="s">
        <v>3259</v>
      </c>
    </row>
    <row r="1035" spans="22:23" x14ac:dyDescent="0.25">
      <c r="V1035" s="1">
        <v>1033</v>
      </c>
      <c r="W1035" s="1" t="s">
        <v>4211</v>
      </c>
    </row>
    <row r="1036" spans="22:23" x14ac:dyDescent="0.25">
      <c r="V1036" s="1">
        <v>1034</v>
      </c>
      <c r="W1036" s="1" t="s">
        <v>3463</v>
      </c>
    </row>
    <row r="1037" spans="22:23" x14ac:dyDescent="0.25">
      <c r="V1037" s="1">
        <v>1035</v>
      </c>
      <c r="W1037" s="1" t="s">
        <v>2783</v>
      </c>
    </row>
    <row r="1038" spans="22:23" x14ac:dyDescent="0.25">
      <c r="V1038" s="1">
        <v>1036</v>
      </c>
      <c r="W1038" s="1" t="s">
        <v>3667</v>
      </c>
    </row>
    <row r="1039" spans="22:23" x14ac:dyDescent="0.25">
      <c r="V1039" s="1">
        <v>1037</v>
      </c>
      <c r="W1039" s="1" t="s">
        <v>3803</v>
      </c>
    </row>
    <row r="1040" spans="22:23" x14ac:dyDescent="0.25">
      <c r="V1040" s="1">
        <v>1038</v>
      </c>
      <c r="W1040" s="1" t="s">
        <v>2885</v>
      </c>
    </row>
    <row r="1041" spans="22:23" x14ac:dyDescent="0.25">
      <c r="V1041" s="1">
        <v>1039</v>
      </c>
      <c r="W1041" s="1" t="s">
        <v>4245</v>
      </c>
    </row>
    <row r="1042" spans="22:23" x14ac:dyDescent="0.25">
      <c r="V1042" s="1">
        <v>1040</v>
      </c>
      <c r="W1042" s="1" t="s">
        <v>3293</v>
      </c>
    </row>
    <row r="1043" spans="22:23" x14ac:dyDescent="0.25">
      <c r="V1043" s="1">
        <v>1041</v>
      </c>
      <c r="W1043" s="1" t="s">
        <v>2647</v>
      </c>
    </row>
    <row r="1044" spans="22:23" x14ac:dyDescent="0.25">
      <c r="V1044" s="1">
        <v>1042</v>
      </c>
      <c r="W1044" s="1" t="s">
        <v>2851</v>
      </c>
    </row>
    <row r="1045" spans="22:23" x14ac:dyDescent="0.25">
      <c r="V1045" s="1">
        <v>1043</v>
      </c>
      <c r="W1045" s="1" t="s">
        <v>4279</v>
      </c>
    </row>
    <row r="1046" spans="22:23" x14ac:dyDescent="0.25">
      <c r="V1046" s="1">
        <v>1044</v>
      </c>
      <c r="W1046" s="1" t="s">
        <v>3871</v>
      </c>
    </row>
    <row r="1047" spans="22:23" x14ac:dyDescent="0.25">
      <c r="V1047" s="1">
        <v>1045</v>
      </c>
      <c r="W1047" s="1" t="s">
        <v>3599</v>
      </c>
    </row>
    <row r="1048" spans="22:23" x14ac:dyDescent="0.25">
      <c r="V1048" s="1">
        <v>1046</v>
      </c>
      <c r="W1048" s="1" t="s">
        <v>2613</v>
      </c>
    </row>
    <row r="1049" spans="22:23" x14ac:dyDescent="0.25">
      <c r="V1049" s="1">
        <v>1047</v>
      </c>
      <c r="W1049" s="1" t="s">
        <v>4313</v>
      </c>
    </row>
    <row r="1050" spans="22:23" x14ac:dyDescent="0.25">
      <c r="V1050" s="1">
        <v>1048</v>
      </c>
      <c r="W1050" s="1" t="s">
        <v>4347</v>
      </c>
    </row>
    <row r="1051" spans="22:23" x14ac:dyDescent="0.25">
      <c r="V1051" s="1">
        <v>1049</v>
      </c>
      <c r="W1051" s="1" t="s">
        <v>4381</v>
      </c>
    </row>
    <row r="1052" spans="22:23" x14ac:dyDescent="0.25">
      <c r="V1052" s="1">
        <v>1050</v>
      </c>
      <c r="W1052" s="1" t="s">
        <v>2953</v>
      </c>
    </row>
    <row r="1053" spans="22:23" x14ac:dyDescent="0.25">
      <c r="V1053" s="1">
        <v>1051</v>
      </c>
      <c r="W1053" s="1" t="s">
        <v>3327</v>
      </c>
    </row>
    <row r="1054" spans="22:23" x14ac:dyDescent="0.25">
      <c r="V1054" s="1">
        <v>1052</v>
      </c>
      <c r="W1054" s="1" t="s">
        <v>3735</v>
      </c>
    </row>
    <row r="1055" spans="22:23" x14ac:dyDescent="0.25">
      <c r="V1055" s="1">
        <v>1053</v>
      </c>
      <c r="W1055" s="1" t="s">
        <v>3701</v>
      </c>
    </row>
    <row r="1056" spans="22:23" x14ac:dyDescent="0.25">
      <c r="V1056" s="1">
        <v>1054</v>
      </c>
      <c r="W1056" s="1" t="s">
        <v>3837</v>
      </c>
    </row>
    <row r="1057" spans="22:23" x14ac:dyDescent="0.25">
      <c r="V1057" s="1">
        <v>1055</v>
      </c>
      <c r="W1057" s="1" t="s">
        <v>4483</v>
      </c>
    </row>
    <row r="1058" spans="22:23" x14ac:dyDescent="0.25">
      <c r="V1058" s="1">
        <v>1056</v>
      </c>
      <c r="W1058" s="1" t="s">
        <v>3633</v>
      </c>
    </row>
    <row r="1059" spans="22:23" x14ac:dyDescent="0.25">
      <c r="V1059" s="1">
        <v>1057</v>
      </c>
      <c r="W1059" s="1" t="s">
        <v>2749</v>
      </c>
    </row>
    <row r="1060" spans="22:23" x14ac:dyDescent="0.25">
      <c r="V1060" s="1">
        <v>1058</v>
      </c>
      <c r="W1060" s="1" t="s">
        <v>2545</v>
      </c>
    </row>
    <row r="1061" spans="22:23" x14ac:dyDescent="0.25">
      <c r="V1061" s="1">
        <v>1059</v>
      </c>
      <c r="W1061" s="1" t="s">
        <v>4449</v>
      </c>
    </row>
    <row r="1062" spans="22:23" x14ac:dyDescent="0.25">
      <c r="V1062" s="1">
        <v>1060</v>
      </c>
      <c r="W1062" s="1" t="s">
        <v>2443</v>
      </c>
    </row>
    <row r="1063" spans="22:23" x14ac:dyDescent="0.25">
      <c r="V1063" s="1">
        <v>1061</v>
      </c>
      <c r="W1063" s="1" t="s">
        <v>3905</v>
      </c>
    </row>
    <row r="1064" spans="22:23" x14ac:dyDescent="0.25">
      <c r="V1064" s="1">
        <v>1062</v>
      </c>
      <c r="W1064" s="1" t="s">
        <v>2511</v>
      </c>
    </row>
    <row r="1065" spans="22:23" x14ac:dyDescent="0.25">
      <c r="V1065" s="1">
        <v>1063</v>
      </c>
      <c r="W1065" s="1" t="s">
        <v>4517</v>
      </c>
    </row>
    <row r="1066" spans="22:23" x14ac:dyDescent="0.25">
      <c r="V1066" s="1">
        <v>1064</v>
      </c>
      <c r="W1066" s="1" t="s">
        <v>3125</v>
      </c>
    </row>
    <row r="1067" spans="22:23" x14ac:dyDescent="0.25">
      <c r="V1067" s="1">
        <v>1065</v>
      </c>
      <c r="W1067" s="1" t="s">
        <v>4009</v>
      </c>
    </row>
    <row r="1068" spans="22:23" x14ac:dyDescent="0.25">
      <c r="V1068" s="1">
        <v>1066</v>
      </c>
      <c r="W1068" s="1" t="s">
        <v>3941</v>
      </c>
    </row>
    <row r="1069" spans="22:23" x14ac:dyDescent="0.25">
      <c r="V1069" s="1">
        <v>1067</v>
      </c>
      <c r="W1069" s="1" t="s">
        <v>3091</v>
      </c>
    </row>
    <row r="1070" spans="22:23" x14ac:dyDescent="0.25">
      <c r="V1070" s="1">
        <v>1068</v>
      </c>
      <c r="W1070" s="1" t="s">
        <v>3023</v>
      </c>
    </row>
    <row r="1071" spans="22:23" x14ac:dyDescent="0.25">
      <c r="V1071" s="1">
        <v>1069</v>
      </c>
      <c r="W1071" s="1" t="s">
        <v>3397</v>
      </c>
    </row>
    <row r="1072" spans="22:23" x14ac:dyDescent="0.25">
      <c r="V1072" s="1">
        <v>1070</v>
      </c>
      <c r="W1072" s="1" t="s">
        <v>3057</v>
      </c>
    </row>
    <row r="1073" spans="22:23" x14ac:dyDescent="0.25">
      <c r="V1073" s="1">
        <v>1071</v>
      </c>
      <c r="W1073" s="1" t="s">
        <v>3975</v>
      </c>
    </row>
    <row r="1074" spans="22:23" x14ac:dyDescent="0.25">
      <c r="V1074" s="1">
        <v>1072</v>
      </c>
      <c r="W1074" s="1" t="s">
        <v>3567</v>
      </c>
    </row>
    <row r="1075" spans="22:23" x14ac:dyDescent="0.25">
      <c r="V1075" s="1">
        <v>1073</v>
      </c>
      <c r="W1075" s="1" t="s">
        <v>2581</v>
      </c>
    </row>
    <row r="1076" spans="22:23" x14ac:dyDescent="0.25">
      <c r="V1076" s="1">
        <v>1074</v>
      </c>
      <c r="W1076" s="1" t="s">
        <v>2683</v>
      </c>
    </row>
    <row r="1077" spans="22:23" x14ac:dyDescent="0.25">
      <c r="V1077" s="1">
        <v>1075</v>
      </c>
      <c r="W1077" s="1" t="s">
        <v>4043</v>
      </c>
    </row>
    <row r="1078" spans="22:23" x14ac:dyDescent="0.25">
      <c r="V1078" s="1">
        <v>1076</v>
      </c>
      <c r="W1078" s="1" t="s">
        <v>3159</v>
      </c>
    </row>
    <row r="1079" spans="22:23" x14ac:dyDescent="0.25">
      <c r="V1079" s="1">
        <v>1077</v>
      </c>
      <c r="W1079" s="1" t="s">
        <v>3363</v>
      </c>
    </row>
    <row r="1080" spans="22:23" x14ac:dyDescent="0.25">
      <c r="V1080" s="1">
        <v>1078</v>
      </c>
      <c r="W1080" s="1" t="s">
        <v>3499</v>
      </c>
    </row>
    <row r="1081" spans="22:23" x14ac:dyDescent="0.25">
      <c r="V1081" s="1">
        <v>1079</v>
      </c>
      <c r="W1081" s="1" t="s">
        <v>3431</v>
      </c>
    </row>
    <row r="1082" spans="22:23" x14ac:dyDescent="0.25">
      <c r="V1082" s="1">
        <v>1080</v>
      </c>
      <c r="W1082" s="1" t="s">
        <v>2819</v>
      </c>
    </row>
    <row r="1083" spans="22:23" x14ac:dyDescent="0.25">
      <c r="V1083" s="1">
        <v>1081</v>
      </c>
      <c r="W1083" s="1" t="s">
        <v>4077</v>
      </c>
    </row>
    <row r="1084" spans="22:23" x14ac:dyDescent="0.25">
      <c r="V1084" s="1">
        <v>1082</v>
      </c>
      <c r="W1084" s="1" t="s">
        <v>3193</v>
      </c>
    </row>
    <row r="1085" spans="22:23" x14ac:dyDescent="0.25">
      <c r="V1085" s="1">
        <v>1083</v>
      </c>
      <c r="W1085" s="1" t="s">
        <v>3771</v>
      </c>
    </row>
    <row r="1086" spans="22:23" x14ac:dyDescent="0.25">
      <c r="V1086" s="1">
        <v>1084</v>
      </c>
      <c r="W1086" s="1" t="s">
        <v>3533</v>
      </c>
    </row>
    <row r="1087" spans="22:23" x14ac:dyDescent="0.25">
      <c r="V1087" s="1">
        <v>1085</v>
      </c>
      <c r="W1087" s="1" t="s">
        <v>4417</v>
      </c>
    </row>
    <row r="1088" spans="22:23" x14ac:dyDescent="0.25">
      <c r="V1088" s="1">
        <v>1086</v>
      </c>
      <c r="W1088" s="1" t="s">
        <v>2921</v>
      </c>
    </row>
    <row r="1089" spans="22:23" x14ac:dyDescent="0.25">
      <c r="V1089" s="1">
        <v>1087</v>
      </c>
      <c r="W1089" s="1" t="s">
        <v>2717</v>
      </c>
    </row>
    <row r="1090" spans="22:23" x14ac:dyDescent="0.25">
      <c r="V1090" s="1">
        <v>1088</v>
      </c>
      <c r="W1090" s="1" t="s">
        <v>2989</v>
      </c>
    </row>
    <row r="1091" spans="22:23" x14ac:dyDescent="0.25">
      <c r="V1091" s="1">
        <v>1089</v>
      </c>
      <c r="W1091" s="1" t="s">
        <v>4553</v>
      </c>
    </row>
    <row r="1092" spans="22:23" x14ac:dyDescent="0.25">
      <c r="V1092" s="1">
        <v>1090</v>
      </c>
      <c r="W1092" s="1" t="s">
        <v>3227</v>
      </c>
    </row>
    <row r="1093" spans="22:23" x14ac:dyDescent="0.25">
      <c r="V1093" s="1">
        <v>1091</v>
      </c>
      <c r="W1093" s="1" t="s">
        <v>2479</v>
      </c>
    </row>
    <row r="1094" spans="22:23" x14ac:dyDescent="0.25">
      <c r="V1094" s="1">
        <v>1092</v>
      </c>
      <c r="W1094" s="1" t="s">
        <v>4111</v>
      </c>
    </row>
    <row r="1095" spans="22:23" x14ac:dyDescent="0.25">
      <c r="V1095" s="1">
        <v>1093</v>
      </c>
      <c r="W1095" s="1" t="s">
        <v>4145</v>
      </c>
    </row>
    <row r="1096" spans="22:23" x14ac:dyDescent="0.25">
      <c r="V1096" s="1">
        <v>1094</v>
      </c>
      <c r="W1096" s="1" t="s">
        <v>4179</v>
      </c>
    </row>
    <row r="1097" spans="22:23" x14ac:dyDescent="0.25">
      <c r="V1097" s="1">
        <v>1095</v>
      </c>
      <c r="W1097" s="1" t="s">
        <v>3261</v>
      </c>
    </row>
    <row r="1098" spans="22:23" x14ac:dyDescent="0.25">
      <c r="V1098" s="1">
        <v>1096</v>
      </c>
      <c r="W1098" s="1" t="s">
        <v>4213</v>
      </c>
    </row>
    <row r="1099" spans="22:23" x14ac:dyDescent="0.25">
      <c r="V1099" s="1">
        <v>1097</v>
      </c>
      <c r="W1099" s="1" t="s">
        <v>3465</v>
      </c>
    </row>
    <row r="1100" spans="22:23" x14ac:dyDescent="0.25">
      <c r="V1100" s="1">
        <v>1098</v>
      </c>
      <c r="W1100" s="1" t="s">
        <v>2785</v>
      </c>
    </row>
    <row r="1101" spans="22:23" x14ac:dyDescent="0.25">
      <c r="V1101" s="1">
        <v>1099</v>
      </c>
      <c r="W1101" s="1" t="s">
        <v>3669</v>
      </c>
    </row>
    <row r="1102" spans="22:23" x14ac:dyDescent="0.25">
      <c r="V1102" s="1">
        <v>1100</v>
      </c>
      <c r="W1102" s="1" t="s">
        <v>3805</v>
      </c>
    </row>
    <row r="1103" spans="22:23" x14ac:dyDescent="0.25">
      <c r="V1103" s="1">
        <v>1101</v>
      </c>
      <c r="W1103" s="1" t="s">
        <v>2887</v>
      </c>
    </row>
    <row r="1104" spans="22:23" x14ac:dyDescent="0.25">
      <c r="V1104" s="1">
        <v>1102</v>
      </c>
      <c r="W1104" s="1" t="s">
        <v>4247</v>
      </c>
    </row>
    <row r="1105" spans="22:23" x14ac:dyDescent="0.25">
      <c r="V1105" s="1">
        <v>1103</v>
      </c>
      <c r="W1105" s="1" t="s">
        <v>3295</v>
      </c>
    </row>
    <row r="1106" spans="22:23" x14ac:dyDescent="0.25">
      <c r="V1106" s="1">
        <v>1104</v>
      </c>
      <c r="W1106" s="1" t="s">
        <v>2649</v>
      </c>
    </row>
    <row r="1107" spans="22:23" x14ac:dyDescent="0.25">
      <c r="V1107" s="1">
        <v>1105</v>
      </c>
      <c r="W1107" s="1" t="s">
        <v>2853</v>
      </c>
    </row>
    <row r="1108" spans="22:23" x14ac:dyDescent="0.25">
      <c r="V1108" s="1">
        <v>1106</v>
      </c>
      <c r="W1108" s="1" t="s">
        <v>4281</v>
      </c>
    </row>
    <row r="1109" spans="22:23" x14ac:dyDescent="0.25">
      <c r="V1109" s="1">
        <v>1107</v>
      </c>
      <c r="W1109" s="1" t="s">
        <v>3873</v>
      </c>
    </row>
    <row r="1110" spans="22:23" x14ac:dyDescent="0.25">
      <c r="V1110" s="1">
        <v>1108</v>
      </c>
      <c r="W1110" s="1" t="s">
        <v>3601</v>
      </c>
    </row>
    <row r="1111" spans="22:23" x14ac:dyDescent="0.25">
      <c r="V1111" s="1">
        <v>1109</v>
      </c>
      <c r="W1111" s="1" t="s">
        <v>2615</v>
      </c>
    </row>
    <row r="1112" spans="22:23" x14ac:dyDescent="0.25">
      <c r="V1112" s="1">
        <v>1110</v>
      </c>
      <c r="W1112" s="1" t="s">
        <v>4315</v>
      </c>
    </row>
    <row r="1113" spans="22:23" x14ac:dyDescent="0.25">
      <c r="V1113" s="1">
        <v>1111</v>
      </c>
      <c r="W1113" s="1" t="s">
        <v>4349</v>
      </c>
    </row>
    <row r="1114" spans="22:23" x14ac:dyDescent="0.25">
      <c r="V1114" s="1">
        <v>1112</v>
      </c>
      <c r="W1114" s="1" t="s">
        <v>4383</v>
      </c>
    </row>
    <row r="1115" spans="22:23" x14ac:dyDescent="0.25">
      <c r="V1115" s="1">
        <v>1113</v>
      </c>
      <c r="W1115" s="1" t="s">
        <v>2955</v>
      </c>
    </row>
    <row r="1116" spans="22:23" x14ac:dyDescent="0.25">
      <c r="V1116" s="1">
        <v>1114</v>
      </c>
      <c r="W1116" s="1" t="s">
        <v>3329</v>
      </c>
    </row>
    <row r="1117" spans="22:23" x14ac:dyDescent="0.25">
      <c r="V1117" s="1">
        <v>1115</v>
      </c>
      <c r="W1117" s="1" t="s">
        <v>3737</v>
      </c>
    </row>
    <row r="1118" spans="22:23" x14ac:dyDescent="0.25">
      <c r="V1118" s="1">
        <v>1116</v>
      </c>
      <c r="W1118" s="1" t="s">
        <v>3703</v>
      </c>
    </row>
    <row r="1119" spans="22:23" x14ac:dyDescent="0.25">
      <c r="V1119" s="1">
        <v>1117</v>
      </c>
      <c r="W1119" s="1" t="s">
        <v>3839</v>
      </c>
    </row>
    <row r="1120" spans="22:23" x14ac:dyDescent="0.25">
      <c r="V1120" s="1">
        <v>1118</v>
      </c>
      <c r="W1120" s="1" t="s">
        <v>4485</v>
      </c>
    </row>
    <row r="1121" spans="22:23" x14ac:dyDescent="0.25">
      <c r="V1121" s="1">
        <v>1119</v>
      </c>
      <c r="W1121" s="1" t="s">
        <v>3635</v>
      </c>
    </row>
    <row r="1122" spans="22:23" x14ac:dyDescent="0.25">
      <c r="V1122" s="1">
        <v>1120</v>
      </c>
      <c r="W1122" s="1" t="s">
        <v>2751</v>
      </c>
    </row>
    <row r="1123" spans="22:23" x14ac:dyDescent="0.25">
      <c r="V1123" s="1">
        <v>1121</v>
      </c>
      <c r="W1123" s="1" t="s">
        <v>2547</v>
      </c>
    </row>
    <row r="1124" spans="22:23" x14ac:dyDescent="0.25">
      <c r="V1124" s="1">
        <v>1122</v>
      </c>
      <c r="W1124" s="1" t="s">
        <v>4451</v>
      </c>
    </row>
    <row r="1125" spans="22:23" x14ac:dyDescent="0.25">
      <c r="V1125" s="1">
        <v>1123</v>
      </c>
      <c r="W1125" s="1" t="s">
        <v>2445</v>
      </c>
    </row>
    <row r="1126" spans="22:23" x14ac:dyDescent="0.25">
      <c r="V1126" s="1">
        <v>1124</v>
      </c>
      <c r="W1126" s="1" t="s">
        <v>3907</v>
      </c>
    </row>
    <row r="1127" spans="22:23" x14ac:dyDescent="0.25">
      <c r="V1127" s="1">
        <v>1125</v>
      </c>
      <c r="W1127" s="1" t="s">
        <v>2513</v>
      </c>
    </row>
    <row r="1128" spans="22:23" x14ac:dyDescent="0.25">
      <c r="V1128" s="1">
        <v>1126</v>
      </c>
      <c r="W1128" s="1" t="s">
        <v>4519</v>
      </c>
    </row>
    <row r="1129" spans="22:23" x14ac:dyDescent="0.25">
      <c r="V1129" s="1">
        <v>1127</v>
      </c>
      <c r="W1129" s="1" t="s">
        <v>3135</v>
      </c>
    </row>
    <row r="1130" spans="22:23" x14ac:dyDescent="0.25">
      <c r="V1130" s="1">
        <v>1128</v>
      </c>
      <c r="W1130" s="1" t="s">
        <v>4019</v>
      </c>
    </row>
    <row r="1131" spans="22:23" x14ac:dyDescent="0.25">
      <c r="V1131" s="1">
        <v>1129</v>
      </c>
      <c r="W1131" s="1" t="s">
        <v>3951</v>
      </c>
    </row>
    <row r="1132" spans="22:23" x14ac:dyDescent="0.25">
      <c r="V1132" s="1">
        <v>1130</v>
      </c>
      <c r="W1132" s="1" t="s">
        <v>3101</v>
      </c>
    </row>
    <row r="1133" spans="22:23" x14ac:dyDescent="0.25">
      <c r="V1133" s="1">
        <v>1131</v>
      </c>
      <c r="W1133" s="1" t="s">
        <v>3033</v>
      </c>
    </row>
    <row r="1134" spans="22:23" x14ac:dyDescent="0.25">
      <c r="V1134" s="1">
        <v>1132</v>
      </c>
      <c r="W1134" s="1" t="s">
        <v>3407</v>
      </c>
    </row>
    <row r="1135" spans="22:23" x14ac:dyDescent="0.25">
      <c r="V1135" s="1">
        <v>1133</v>
      </c>
      <c r="W1135" s="1" t="s">
        <v>3067</v>
      </c>
    </row>
    <row r="1136" spans="22:23" x14ac:dyDescent="0.25">
      <c r="V1136" s="1">
        <v>1134</v>
      </c>
      <c r="W1136" s="1" t="s">
        <v>3985</v>
      </c>
    </row>
    <row r="1137" spans="22:23" x14ac:dyDescent="0.25">
      <c r="V1137" s="1">
        <v>1135</v>
      </c>
      <c r="W1137" s="1" t="s">
        <v>3577</v>
      </c>
    </row>
    <row r="1138" spans="22:23" x14ac:dyDescent="0.25">
      <c r="V1138" s="1">
        <v>1136</v>
      </c>
      <c r="W1138" s="1" t="s">
        <v>2591</v>
      </c>
    </row>
    <row r="1139" spans="22:23" x14ac:dyDescent="0.25">
      <c r="V1139" s="1">
        <v>1137</v>
      </c>
      <c r="W1139" s="1" t="s">
        <v>2693</v>
      </c>
    </row>
    <row r="1140" spans="22:23" x14ac:dyDescent="0.25">
      <c r="V1140" s="1">
        <v>1138</v>
      </c>
      <c r="W1140" s="1" t="s">
        <v>4053</v>
      </c>
    </row>
    <row r="1141" spans="22:23" x14ac:dyDescent="0.25">
      <c r="V1141" s="1">
        <v>1139</v>
      </c>
      <c r="W1141" s="1" t="s">
        <v>3169</v>
      </c>
    </row>
    <row r="1142" spans="22:23" x14ac:dyDescent="0.25">
      <c r="V1142" s="1">
        <v>1140</v>
      </c>
      <c r="W1142" s="1" t="s">
        <v>3373</v>
      </c>
    </row>
    <row r="1143" spans="22:23" x14ac:dyDescent="0.25">
      <c r="V1143" s="1">
        <v>1141</v>
      </c>
      <c r="W1143" s="1" t="s">
        <v>3509</v>
      </c>
    </row>
    <row r="1144" spans="22:23" x14ac:dyDescent="0.25">
      <c r="V1144" s="1">
        <v>1142</v>
      </c>
      <c r="W1144" s="1" t="s">
        <v>3441</v>
      </c>
    </row>
    <row r="1145" spans="22:23" x14ac:dyDescent="0.25">
      <c r="V1145" s="1">
        <v>1143</v>
      </c>
      <c r="W1145" s="1" t="s">
        <v>2829</v>
      </c>
    </row>
    <row r="1146" spans="22:23" x14ac:dyDescent="0.25">
      <c r="V1146" s="1">
        <v>1144</v>
      </c>
      <c r="W1146" s="1" t="s">
        <v>4087</v>
      </c>
    </row>
    <row r="1147" spans="22:23" x14ac:dyDescent="0.25">
      <c r="V1147" s="1">
        <v>1145</v>
      </c>
      <c r="W1147" s="1" t="s">
        <v>3203</v>
      </c>
    </row>
    <row r="1148" spans="22:23" x14ac:dyDescent="0.25">
      <c r="V1148" s="1">
        <v>1146</v>
      </c>
      <c r="W1148" s="1" t="s">
        <v>3781</v>
      </c>
    </row>
    <row r="1149" spans="22:23" x14ac:dyDescent="0.25">
      <c r="V1149" s="1">
        <v>1147</v>
      </c>
      <c r="W1149" s="1" t="s">
        <v>3543</v>
      </c>
    </row>
    <row r="1150" spans="22:23" x14ac:dyDescent="0.25">
      <c r="V1150" s="1">
        <v>1148</v>
      </c>
      <c r="W1150" s="1" t="s">
        <v>4427</v>
      </c>
    </row>
    <row r="1151" spans="22:23" x14ac:dyDescent="0.25">
      <c r="V1151" s="1">
        <v>1149</v>
      </c>
      <c r="W1151" s="1" t="s">
        <v>2931</v>
      </c>
    </row>
    <row r="1152" spans="22:23" x14ac:dyDescent="0.25">
      <c r="V1152" s="1">
        <v>1150</v>
      </c>
      <c r="W1152" s="1" t="s">
        <v>2727</v>
      </c>
    </row>
    <row r="1153" spans="22:23" x14ac:dyDescent="0.25">
      <c r="V1153" s="1">
        <v>1151</v>
      </c>
      <c r="W1153" s="1" t="s">
        <v>2999</v>
      </c>
    </row>
    <row r="1154" spans="22:23" x14ac:dyDescent="0.25">
      <c r="V1154" s="1">
        <v>1152</v>
      </c>
      <c r="W1154" s="1" t="s">
        <v>4563</v>
      </c>
    </row>
    <row r="1155" spans="22:23" x14ac:dyDescent="0.25">
      <c r="V1155" s="1">
        <v>1153</v>
      </c>
      <c r="W1155" s="1" t="s">
        <v>3237</v>
      </c>
    </row>
    <row r="1156" spans="22:23" x14ac:dyDescent="0.25">
      <c r="V1156" s="1">
        <v>1154</v>
      </c>
      <c r="W1156" s="1" t="s">
        <v>2489</v>
      </c>
    </row>
    <row r="1157" spans="22:23" x14ac:dyDescent="0.25">
      <c r="V1157" s="1">
        <v>1155</v>
      </c>
      <c r="W1157" s="1" t="s">
        <v>4121</v>
      </c>
    </row>
    <row r="1158" spans="22:23" x14ac:dyDescent="0.25">
      <c r="V1158" s="1">
        <v>1156</v>
      </c>
      <c r="W1158" s="1" t="s">
        <v>4155</v>
      </c>
    </row>
    <row r="1159" spans="22:23" x14ac:dyDescent="0.25">
      <c r="V1159" s="1">
        <v>1157</v>
      </c>
      <c r="W1159" s="1" t="s">
        <v>4189</v>
      </c>
    </row>
    <row r="1160" spans="22:23" x14ac:dyDescent="0.25">
      <c r="V1160" s="1">
        <v>1158</v>
      </c>
      <c r="W1160" s="1" t="s">
        <v>3271</v>
      </c>
    </row>
    <row r="1161" spans="22:23" x14ac:dyDescent="0.25">
      <c r="V1161" s="1">
        <v>1159</v>
      </c>
      <c r="W1161" s="1" t="s">
        <v>4223</v>
      </c>
    </row>
    <row r="1162" spans="22:23" x14ac:dyDescent="0.25">
      <c r="V1162" s="1">
        <v>1160</v>
      </c>
      <c r="W1162" s="1" t="s">
        <v>3475</v>
      </c>
    </row>
    <row r="1163" spans="22:23" x14ac:dyDescent="0.25">
      <c r="V1163" s="1">
        <v>1161</v>
      </c>
      <c r="W1163" s="1" t="s">
        <v>2795</v>
      </c>
    </row>
    <row r="1164" spans="22:23" x14ac:dyDescent="0.25">
      <c r="V1164" s="1">
        <v>1162</v>
      </c>
      <c r="W1164" s="1" t="s">
        <v>3679</v>
      </c>
    </row>
    <row r="1165" spans="22:23" x14ac:dyDescent="0.25">
      <c r="V1165" s="1">
        <v>1163</v>
      </c>
      <c r="W1165" s="1" t="s">
        <v>3815</v>
      </c>
    </row>
    <row r="1166" spans="22:23" x14ac:dyDescent="0.25">
      <c r="V1166" s="1">
        <v>1164</v>
      </c>
      <c r="W1166" s="1" t="s">
        <v>2897</v>
      </c>
    </row>
    <row r="1167" spans="22:23" x14ac:dyDescent="0.25">
      <c r="V1167" s="1">
        <v>1165</v>
      </c>
      <c r="W1167" s="1" t="s">
        <v>4257</v>
      </c>
    </row>
    <row r="1168" spans="22:23" x14ac:dyDescent="0.25">
      <c r="V1168" s="1">
        <v>1166</v>
      </c>
      <c r="W1168" s="1" t="s">
        <v>3305</v>
      </c>
    </row>
    <row r="1169" spans="22:23" x14ac:dyDescent="0.25">
      <c r="V1169" s="1">
        <v>1167</v>
      </c>
      <c r="W1169" s="1" t="s">
        <v>2659</v>
      </c>
    </row>
    <row r="1170" spans="22:23" x14ac:dyDescent="0.25">
      <c r="V1170" s="1">
        <v>1168</v>
      </c>
      <c r="W1170" s="1" t="s">
        <v>2863</v>
      </c>
    </row>
    <row r="1171" spans="22:23" x14ac:dyDescent="0.25">
      <c r="V1171" s="1">
        <v>1169</v>
      </c>
      <c r="W1171" s="1" t="s">
        <v>4291</v>
      </c>
    </row>
    <row r="1172" spans="22:23" x14ac:dyDescent="0.25">
      <c r="V1172" s="1">
        <v>1170</v>
      </c>
      <c r="W1172" s="1" t="s">
        <v>3883</v>
      </c>
    </row>
    <row r="1173" spans="22:23" x14ac:dyDescent="0.25">
      <c r="V1173" s="1">
        <v>1171</v>
      </c>
      <c r="W1173" s="1" t="s">
        <v>3611</v>
      </c>
    </row>
    <row r="1174" spans="22:23" x14ac:dyDescent="0.25">
      <c r="V1174" s="1">
        <v>1172</v>
      </c>
      <c r="W1174" s="1" t="s">
        <v>2625</v>
      </c>
    </row>
    <row r="1175" spans="22:23" x14ac:dyDescent="0.25">
      <c r="V1175" s="1">
        <v>1173</v>
      </c>
      <c r="W1175" s="1" t="s">
        <v>4325</v>
      </c>
    </row>
    <row r="1176" spans="22:23" x14ac:dyDescent="0.25">
      <c r="V1176" s="1">
        <v>1174</v>
      </c>
      <c r="W1176" s="1" t="s">
        <v>4359</v>
      </c>
    </row>
    <row r="1177" spans="22:23" x14ac:dyDescent="0.25">
      <c r="V1177" s="1">
        <v>1175</v>
      </c>
      <c r="W1177" s="1" t="s">
        <v>4393</v>
      </c>
    </row>
    <row r="1178" spans="22:23" x14ac:dyDescent="0.25">
      <c r="V1178" s="1">
        <v>1176</v>
      </c>
      <c r="W1178" s="1" t="s">
        <v>2965</v>
      </c>
    </row>
    <row r="1179" spans="22:23" x14ac:dyDescent="0.25">
      <c r="V1179" s="1">
        <v>1177</v>
      </c>
      <c r="W1179" s="1" t="s">
        <v>3339</v>
      </c>
    </row>
    <row r="1180" spans="22:23" x14ac:dyDescent="0.25">
      <c r="V1180" s="1">
        <v>1178</v>
      </c>
      <c r="W1180" s="1" t="s">
        <v>3747</v>
      </c>
    </row>
    <row r="1181" spans="22:23" x14ac:dyDescent="0.25">
      <c r="V1181" s="1">
        <v>1179</v>
      </c>
      <c r="W1181" s="1" t="s">
        <v>3713</v>
      </c>
    </row>
    <row r="1182" spans="22:23" x14ac:dyDescent="0.25">
      <c r="V1182" s="1">
        <v>1180</v>
      </c>
      <c r="W1182" s="1" t="s">
        <v>3849</v>
      </c>
    </row>
    <row r="1183" spans="22:23" x14ac:dyDescent="0.25">
      <c r="V1183" s="1">
        <v>1181</v>
      </c>
      <c r="W1183" s="1" t="s">
        <v>4495</v>
      </c>
    </row>
    <row r="1184" spans="22:23" x14ac:dyDescent="0.25">
      <c r="V1184" s="1">
        <v>1182</v>
      </c>
      <c r="W1184" s="1" t="s">
        <v>3645</v>
      </c>
    </row>
    <row r="1185" spans="22:23" x14ac:dyDescent="0.25">
      <c r="V1185" s="1">
        <v>1183</v>
      </c>
      <c r="W1185" s="1" t="s">
        <v>2761</v>
      </c>
    </row>
    <row r="1186" spans="22:23" x14ac:dyDescent="0.25">
      <c r="V1186" s="1">
        <v>1184</v>
      </c>
      <c r="W1186" s="1" t="s">
        <v>2557</v>
      </c>
    </row>
    <row r="1187" spans="22:23" x14ac:dyDescent="0.25">
      <c r="V1187" s="1">
        <v>1185</v>
      </c>
      <c r="W1187" s="1" t="s">
        <v>4461</v>
      </c>
    </row>
    <row r="1188" spans="22:23" x14ac:dyDescent="0.25">
      <c r="V1188" s="1">
        <v>1186</v>
      </c>
      <c r="W1188" s="1" t="s">
        <v>2455</v>
      </c>
    </row>
    <row r="1189" spans="22:23" x14ac:dyDescent="0.25">
      <c r="V1189" s="1">
        <v>1187</v>
      </c>
      <c r="W1189" s="1" t="s">
        <v>3917</v>
      </c>
    </row>
    <row r="1190" spans="22:23" x14ac:dyDescent="0.25">
      <c r="V1190" s="1">
        <v>1188</v>
      </c>
      <c r="W1190" s="1" t="s">
        <v>2523</v>
      </c>
    </row>
    <row r="1191" spans="22:23" x14ac:dyDescent="0.25">
      <c r="V1191" s="1">
        <v>1189</v>
      </c>
      <c r="W1191" s="1" t="s">
        <v>4529</v>
      </c>
    </row>
    <row r="1192" spans="22:23" x14ac:dyDescent="0.25">
      <c r="V1192" s="1">
        <v>1190</v>
      </c>
      <c r="W1192" s="1" t="s">
        <v>2238</v>
      </c>
    </row>
    <row r="1193" spans="22:23" x14ac:dyDescent="0.25">
      <c r="V1193" s="1">
        <v>1191</v>
      </c>
      <c r="W1193" s="1" t="s">
        <v>2346</v>
      </c>
    </row>
    <row r="1194" spans="22:23" x14ac:dyDescent="0.25">
      <c r="V1194" s="1">
        <v>1192</v>
      </c>
      <c r="W1194" s="1" t="s">
        <v>1949</v>
      </c>
    </row>
    <row r="1195" spans="22:23" x14ac:dyDescent="0.25">
      <c r="V1195" s="1">
        <v>1193</v>
      </c>
      <c r="W1195" s="1" t="s">
        <v>1950</v>
      </c>
    </row>
    <row r="1196" spans="22:23" x14ac:dyDescent="0.25">
      <c r="V1196" s="1">
        <v>1194</v>
      </c>
      <c r="W1196" s="1" t="s">
        <v>2351</v>
      </c>
    </row>
    <row r="1197" spans="22:23" x14ac:dyDescent="0.25">
      <c r="V1197" s="1">
        <v>1195</v>
      </c>
      <c r="W1197" s="1" t="s">
        <v>2308</v>
      </c>
    </row>
    <row r="1198" spans="22:23" x14ac:dyDescent="0.25">
      <c r="V1198" s="1">
        <v>1196</v>
      </c>
      <c r="W1198" s="1" t="s">
        <v>2308</v>
      </c>
    </row>
    <row r="1199" spans="22:23" x14ac:dyDescent="0.25">
      <c r="V1199" s="1">
        <v>1197</v>
      </c>
      <c r="W1199" s="1" t="s">
        <v>1951</v>
      </c>
    </row>
    <row r="1200" spans="22:23" x14ac:dyDescent="0.25">
      <c r="V1200" s="1">
        <v>1198</v>
      </c>
      <c r="W1200" s="1" t="s">
        <v>2337</v>
      </c>
    </row>
    <row r="1201" spans="22:23" x14ac:dyDescent="0.25">
      <c r="V1201" s="1">
        <v>1199</v>
      </c>
      <c r="W1201" s="1" t="s">
        <v>2309</v>
      </c>
    </row>
    <row r="1202" spans="22:23" x14ac:dyDescent="0.25">
      <c r="V1202" s="1">
        <v>1200</v>
      </c>
      <c r="W1202" s="1" t="s">
        <v>2231</v>
      </c>
    </row>
    <row r="1203" spans="22:23" x14ac:dyDescent="0.25">
      <c r="V1203" s="1">
        <v>1201</v>
      </c>
      <c r="W1203" s="1" t="s">
        <v>2323</v>
      </c>
    </row>
    <row r="1204" spans="22:23" x14ac:dyDescent="0.25">
      <c r="V1204" s="1">
        <v>1202</v>
      </c>
      <c r="W1204" s="1" t="s">
        <v>1952</v>
      </c>
    </row>
    <row r="1205" spans="22:23" x14ac:dyDescent="0.25">
      <c r="V1205" s="1">
        <v>1203</v>
      </c>
      <c r="W1205" s="1" t="s">
        <v>1953</v>
      </c>
    </row>
    <row r="1206" spans="22:23" x14ac:dyDescent="0.25">
      <c r="V1206" s="1">
        <v>1204</v>
      </c>
      <c r="W1206" s="1" t="s">
        <v>1954</v>
      </c>
    </row>
    <row r="1207" spans="22:23" x14ac:dyDescent="0.25">
      <c r="V1207" s="1">
        <v>1205</v>
      </c>
      <c r="W1207" s="1" t="s">
        <v>2276</v>
      </c>
    </row>
    <row r="1208" spans="22:23" x14ac:dyDescent="0.25">
      <c r="V1208" s="1">
        <v>1206</v>
      </c>
      <c r="W1208" s="1" t="s">
        <v>2361</v>
      </c>
    </row>
    <row r="1209" spans="22:23" x14ac:dyDescent="0.25">
      <c r="V1209" s="1">
        <v>1207</v>
      </c>
      <c r="W1209" s="1" t="s">
        <v>1955</v>
      </c>
    </row>
    <row r="1210" spans="22:23" x14ac:dyDescent="0.25">
      <c r="V1210" s="1">
        <v>1208</v>
      </c>
      <c r="W1210" s="1" t="s">
        <v>7869</v>
      </c>
    </row>
    <row r="1211" spans="22:23" x14ac:dyDescent="0.25">
      <c r="V1211" s="1">
        <v>1209</v>
      </c>
      <c r="W1211" s="1" t="s">
        <v>1956</v>
      </c>
    </row>
    <row r="1212" spans="22:23" x14ac:dyDescent="0.25">
      <c r="V1212" s="1">
        <v>1210</v>
      </c>
      <c r="W1212" s="1" t="s">
        <v>1957</v>
      </c>
    </row>
    <row r="1213" spans="22:23" x14ac:dyDescent="0.25">
      <c r="V1213" s="1">
        <v>1211</v>
      </c>
      <c r="W1213" s="1" t="s">
        <v>1958</v>
      </c>
    </row>
    <row r="1214" spans="22:23" x14ac:dyDescent="0.25">
      <c r="V1214" s="1">
        <v>1212</v>
      </c>
      <c r="W1214" s="1" t="s">
        <v>1959</v>
      </c>
    </row>
    <row r="1215" spans="22:23" x14ac:dyDescent="0.25">
      <c r="V1215" s="1">
        <v>1213</v>
      </c>
      <c r="W1215" s="1" t="s">
        <v>2254</v>
      </c>
    </row>
    <row r="1216" spans="22:23" x14ac:dyDescent="0.25">
      <c r="V1216" s="1">
        <v>1214</v>
      </c>
      <c r="W1216" s="1" t="s">
        <v>2292</v>
      </c>
    </row>
    <row r="1217" spans="22:23" x14ac:dyDescent="0.25">
      <c r="V1217" s="1">
        <v>1215</v>
      </c>
      <c r="W1217" s="1" t="s">
        <v>2292</v>
      </c>
    </row>
    <row r="1218" spans="22:23" x14ac:dyDescent="0.25">
      <c r="V1218" s="1">
        <v>1216</v>
      </c>
      <c r="W1218" s="1" t="s">
        <v>2255</v>
      </c>
    </row>
    <row r="1219" spans="22:23" x14ac:dyDescent="0.25">
      <c r="V1219" s="1">
        <v>1217</v>
      </c>
      <c r="W1219" s="1" t="s">
        <v>1960</v>
      </c>
    </row>
    <row r="1220" spans="22:23" x14ac:dyDescent="0.25">
      <c r="V1220" s="1">
        <v>1218</v>
      </c>
      <c r="W1220" s="1" t="s">
        <v>1961</v>
      </c>
    </row>
    <row r="1221" spans="22:23" x14ac:dyDescent="0.25">
      <c r="V1221" s="1">
        <v>1219</v>
      </c>
      <c r="W1221" s="1" t="s">
        <v>1962</v>
      </c>
    </row>
    <row r="1222" spans="22:23" x14ac:dyDescent="0.25">
      <c r="V1222" s="1">
        <v>1220</v>
      </c>
      <c r="W1222" s="1" t="s">
        <v>7877</v>
      </c>
    </row>
    <row r="1223" spans="22:23" x14ac:dyDescent="0.25">
      <c r="V1223" s="1">
        <v>1221</v>
      </c>
      <c r="W1223" s="1" t="s">
        <v>2267</v>
      </c>
    </row>
    <row r="1224" spans="22:23" x14ac:dyDescent="0.25">
      <c r="V1224" s="1">
        <v>1222</v>
      </c>
      <c r="W1224" s="1" t="s">
        <v>2338</v>
      </c>
    </row>
    <row r="1225" spans="22:23" x14ac:dyDescent="0.25">
      <c r="V1225" s="1">
        <v>1223</v>
      </c>
      <c r="W1225" s="1" t="s">
        <v>7911</v>
      </c>
    </row>
    <row r="1226" spans="22:23" x14ac:dyDescent="0.25">
      <c r="V1226" s="1">
        <v>1224</v>
      </c>
      <c r="W1226" s="1" t="s">
        <v>1900</v>
      </c>
    </row>
    <row r="1227" spans="22:23" x14ac:dyDescent="0.25">
      <c r="V1227" s="1">
        <v>1225</v>
      </c>
      <c r="W1227" s="1" t="s">
        <v>2347</v>
      </c>
    </row>
    <row r="1228" spans="22:23" x14ac:dyDescent="0.25">
      <c r="V1228" s="1">
        <v>1226</v>
      </c>
      <c r="W1228" s="1" t="s">
        <v>1963</v>
      </c>
    </row>
    <row r="1229" spans="22:23" x14ac:dyDescent="0.25">
      <c r="V1229" s="1">
        <v>1227</v>
      </c>
      <c r="W1229" s="1" t="s">
        <v>2377</v>
      </c>
    </row>
    <row r="1230" spans="22:23" x14ac:dyDescent="0.25">
      <c r="V1230" s="1">
        <v>1228</v>
      </c>
      <c r="W1230" s="1" t="s">
        <v>2310</v>
      </c>
    </row>
    <row r="1231" spans="22:23" x14ac:dyDescent="0.25">
      <c r="V1231" s="1">
        <v>1229</v>
      </c>
      <c r="W1231" s="1" t="s">
        <v>2310</v>
      </c>
    </row>
    <row r="1232" spans="22:23" x14ac:dyDescent="0.25">
      <c r="V1232" s="1">
        <v>1230</v>
      </c>
      <c r="W1232" s="1" t="s">
        <v>1964</v>
      </c>
    </row>
    <row r="1233" spans="22:23" x14ac:dyDescent="0.25">
      <c r="V1233" s="1">
        <v>1231</v>
      </c>
      <c r="W1233" s="1" t="s">
        <v>1901</v>
      </c>
    </row>
    <row r="1234" spans="22:23" x14ac:dyDescent="0.25">
      <c r="V1234" s="1">
        <v>1232</v>
      </c>
      <c r="W1234" s="1" t="s">
        <v>1965</v>
      </c>
    </row>
    <row r="1235" spans="22:23" x14ac:dyDescent="0.25">
      <c r="V1235" s="1">
        <v>1233</v>
      </c>
      <c r="W1235" s="1" t="s">
        <v>1966</v>
      </c>
    </row>
    <row r="1236" spans="22:23" x14ac:dyDescent="0.25">
      <c r="V1236" s="1">
        <v>1234</v>
      </c>
      <c r="W1236" s="1" t="s">
        <v>1967</v>
      </c>
    </row>
    <row r="1237" spans="22:23" x14ac:dyDescent="0.25">
      <c r="V1237" s="1">
        <v>1235</v>
      </c>
      <c r="W1237" s="1" t="s">
        <v>1968</v>
      </c>
    </row>
    <row r="1238" spans="22:23" x14ac:dyDescent="0.25">
      <c r="V1238" s="1">
        <v>1236</v>
      </c>
      <c r="W1238" s="1" t="s">
        <v>1969</v>
      </c>
    </row>
    <row r="1239" spans="22:23" x14ac:dyDescent="0.25">
      <c r="V1239" s="1">
        <v>1237</v>
      </c>
      <c r="W1239" s="1" t="s">
        <v>1970</v>
      </c>
    </row>
    <row r="1240" spans="22:23" x14ac:dyDescent="0.25">
      <c r="V1240" s="1">
        <v>1238</v>
      </c>
      <c r="W1240" s="1" t="s">
        <v>2256</v>
      </c>
    </row>
    <row r="1241" spans="22:23" x14ac:dyDescent="0.25">
      <c r="V1241" s="1">
        <v>1239</v>
      </c>
      <c r="W1241" s="1" t="s">
        <v>7884</v>
      </c>
    </row>
    <row r="1242" spans="22:23" x14ac:dyDescent="0.25">
      <c r="V1242" s="1">
        <v>1240</v>
      </c>
      <c r="W1242" s="1" t="s">
        <v>1971</v>
      </c>
    </row>
    <row r="1243" spans="22:23" x14ac:dyDescent="0.25">
      <c r="V1243" s="1">
        <v>1241</v>
      </c>
      <c r="W1243" s="1" t="s">
        <v>2288</v>
      </c>
    </row>
    <row r="1244" spans="22:23" x14ac:dyDescent="0.25">
      <c r="V1244" s="1">
        <v>1242</v>
      </c>
      <c r="W1244" s="1" t="s">
        <v>2232</v>
      </c>
    </row>
    <row r="1245" spans="22:23" x14ac:dyDescent="0.25">
      <c r="V1245" s="1">
        <v>1243</v>
      </c>
      <c r="W1245" s="1" t="s">
        <v>1972</v>
      </c>
    </row>
    <row r="1246" spans="22:23" x14ac:dyDescent="0.25">
      <c r="V1246" s="1">
        <v>1244</v>
      </c>
      <c r="W1246" s="1" t="s">
        <v>2343</v>
      </c>
    </row>
    <row r="1247" spans="22:23" x14ac:dyDescent="0.25">
      <c r="V1247" s="1">
        <v>1245</v>
      </c>
      <c r="W1247" s="1" t="s">
        <v>7862</v>
      </c>
    </row>
    <row r="1248" spans="22:23" x14ac:dyDescent="0.25">
      <c r="V1248" s="1">
        <v>1246</v>
      </c>
      <c r="W1248" s="1" t="s">
        <v>2257</v>
      </c>
    </row>
    <row r="1249" spans="22:23" x14ac:dyDescent="0.25">
      <c r="V1249" s="1">
        <v>1247</v>
      </c>
      <c r="W1249" s="1" t="s">
        <v>1973</v>
      </c>
    </row>
    <row r="1250" spans="22:23" x14ac:dyDescent="0.25">
      <c r="V1250" s="1">
        <v>1248</v>
      </c>
      <c r="W1250" s="1" t="s">
        <v>1974</v>
      </c>
    </row>
    <row r="1251" spans="22:23" x14ac:dyDescent="0.25">
      <c r="V1251" s="1">
        <v>1249</v>
      </c>
      <c r="W1251" s="1" t="s">
        <v>7910</v>
      </c>
    </row>
    <row r="1252" spans="22:23" x14ac:dyDescent="0.25">
      <c r="V1252" s="1">
        <v>1250</v>
      </c>
      <c r="W1252" s="1" t="s">
        <v>2389</v>
      </c>
    </row>
    <row r="1253" spans="22:23" x14ac:dyDescent="0.25">
      <c r="V1253" s="1">
        <v>1251</v>
      </c>
      <c r="W1253" s="1" t="s">
        <v>1975</v>
      </c>
    </row>
    <row r="1254" spans="22:23" x14ac:dyDescent="0.25">
      <c r="V1254" s="1">
        <v>1252</v>
      </c>
      <c r="W1254" s="1" t="s">
        <v>1976</v>
      </c>
    </row>
    <row r="1255" spans="22:23" x14ac:dyDescent="0.25">
      <c r="V1255" s="1">
        <v>1253</v>
      </c>
      <c r="W1255" s="1" t="s">
        <v>1977</v>
      </c>
    </row>
    <row r="1256" spans="22:23" x14ac:dyDescent="0.25">
      <c r="V1256" s="1">
        <v>1254</v>
      </c>
      <c r="W1256" s="1" t="s">
        <v>2259</v>
      </c>
    </row>
    <row r="1257" spans="22:23" x14ac:dyDescent="0.25">
      <c r="V1257" s="1">
        <v>1255</v>
      </c>
      <c r="W1257" s="1" t="s">
        <v>1978</v>
      </c>
    </row>
    <row r="1258" spans="22:23" x14ac:dyDescent="0.25">
      <c r="V1258" s="1">
        <v>1256</v>
      </c>
      <c r="W1258" s="1" t="s">
        <v>1979</v>
      </c>
    </row>
    <row r="1259" spans="22:23" x14ac:dyDescent="0.25">
      <c r="V1259" s="1">
        <v>1257</v>
      </c>
      <c r="W1259" s="1" t="s">
        <v>1980</v>
      </c>
    </row>
    <row r="1260" spans="22:23" x14ac:dyDescent="0.25">
      <c r="V1260" s="1">
        <v>1258</v>
      </c>
      <c r="W1260" s="1" t="s">
        <v>1981</v>
      </c>
    </row>
    <row r="1261" spans="22:23" x14ac:dyDescent="0.25">
      <c r="V1261" s="1">
        <v>1259</v>
      </c>
      <c r="W1261" s="1" t="s">
        <v>2258</v>
      </c>
    </row>
    <row r="1262" spans="22:23" x14ac:dyDescent="0.25">
      <c r="V1262" s="1">
        <v>1260</v>
      </c>
      <c r="W1262" s="1" t="s">
        <v>2375</v>
      </c>
    </row>
    <row r="1263" spans="22:23" x14ac:dyDescent="0.25">
      <c r="V1263" s="1">
        <v>1261</v>
      </c>
      <c r="W1263" s="1" t="s">
        <v>2392</v>
      </c>
    </row>
    <row r="1264" spans="22:23" x14ac:dyDescent="0.25">
      <c r="V1264" s="1">
        <v>1262</v>
      </c>
      <c r="W1264" s="1" t="s">
        <v>1993</v>
      </c>
    </row>
    <row r="1265" spans="22:23" x14ac:dyDescent="0.25">
      <c r="V1265" s="1">
        <v>1263</v>
      </c>
      <c r="W1265" s="1" t="s">
        <v>2000</v>
      </c>
    </row>
    <row r="1266" spans="22:23" x14ac:dyDescent="0.25">
      <c r="V1266" s="1">
        <v>1264</v>
      </c>
      <c r="W1266" s="1" t="s">
        <v>2260</v>
      </c>
    </row>
    <row r="1267" spans="22:23" x14ac:dyDescent="0.25">
      <c r="V1267" s="1">
        <v>1265</v>
      </c>
      <c r="W1267" s="1" t="s">
        <v>2340</v>
      </c>
    </row>
    <row r="1268" spans="22:23" x14ac:dyDescent="0.25">
      <c r="V1268" s="1">
        <v>1266</v>
      </c>
      <c r="W1268" s="1" t="s">
        <v>7923</v>
      </c>
    </row>
    <row r="1269" spans="22:23" x14ac:dyDescent="0.25">
      <c r="V1269" s="1">
        <v>1267</v>
      </c>
      <c r="W1269" s="1" t="s">
        <v>7922</v>
      </c>
    </row>
    <row r="1270" spans="22:23" x14ac:dyDescent="0.25">
      <c r="V1270" s="1">
        <v>1268</v>
      </c>
      <c r="W1270" s="1" t="s">
        <v>2250</v>
      </c>
    </row>
    <row r="1271" spans="22:23" x14ac:dyDescent="0.25">
      <c r="V1271" s="1">
        <v>1269</v>
      </c>
      <c r="W1271" s="1" t="s">
        <v>2001</v>
      </c>
    </row>
    <row r="1272" spans="22:23" x14ac:dyDescent="0.25">
      <c r="V1272" s="1">
        <v>1270</v>
      </c>
      <c r="W1272" s="1" t="s">
        <v>7885</v>
      </c>
    </row>
    <row r="1273" spans="22:23" x14ac:dyDescent="0.25">
      <c r="V1273" s="1">
        <v>1271</v>
      </c>
      <c r="W1273" s="1" t="s">
        <v>2261</v>
      </c>
    </row>
    <row r="1274" spans="22:23" x14ac:dyDescent="0.25">
      <c r="V1274" s="1">
        <v>1272</v>
      </c>
      <c r="W1274" s="1" t="s">
        <v>2002</v>
      </c>
    </row>
    <row r="1275" spans="22:23" x14ac:dyDescent="0.25">
      <c r="V1275" s="1">
        <v>1273</v>
      </c>
      <c r="W1275" s="1" t="s">
        <v>2003</v>
      </c>
    </row>
    <row r="1276" spans="22:23" x14ac:dyDescent="0.25">
      <c r="V1276" s="1">
        <v>1274</v>
      </c>
      <c r="W1276" s="1" t="s">
        <v>2004</v>
      </c>
    </row>
    <row r="1277" spans="22:23" x14ac:dyDescent="0.25">
      <c r="V1277" s="1">
        <v>1275</v>
      </c>
      <c r="W1277" s="1" t="s">
        <v>7921</v>
      </c>
    </row>
    <row r="1278" spans="22:23" x14ac:dyDescent="0.25">
      <c r="V1278" s="1">
        <v>1276</v>
      </c>
      <c r="W1278" s="1" t="s">
        <v>2005</v>
      </c>
    </row>
    <row r="1279" spans="22:23" x14ac:dyDescent="0.25">
      <c r="V1279" s="1">
        <v>1277</v>
      </c>
      <c r="W1279" s="1" t="s">
        <v>7891</v>
      </c>
    </row>
    <row r="1280" spans="22:23" x14ac:dyDescent="0.25">
      <c r="V1280" s="1">
        <v>1278</v>
      </c>
      <c r="W1280" s="1" t="s">
        <v>7871</v>
      </c>
    </row>
    <row r="1281" spans="22:23" x14ac:dyDescent="0.25">
      <c r="V1281" s="1">
        <v>1279</v>
      </c>
      <c r="W1281" s="1" t="s">
        <v>2006</v>
      </c>
    </row>
    <row r="1282" spans="22:23" x14ac:dyDescent="0.25">
      <c r="V1282" s="1">
        <v>1280</v>
      </c>
      <c r="W1282" s="1" t="s">
        <v>2007</v>
      </c>
    </row>
    <row r="1283" spans="22:23" x14ac:dyDescent="0.25">
      <c r="V1283" s="1">
        <v>1281</v>
      </c>
      <c r="W1283" s="1" t="s">
        <v>2229</v>
      </c>
    </row>
    <row r="1284" spans="22:23" x14ac:dyDescent="0.25">
      <c r="V1284" s="1">
        <v>1282</v>
      </c>
      <c r="W1284" s="1" t="s">
        <v>2008</v>
      </c>
    </row>
    <row r="1285" spans="22:23" x14ac:dyDescent="0.25">
      <c r="V1285" s="1">
        <v>1283</v>
      </c>
      <c r="W1285" s="1" t="s">
        <v>2262</v>
      </c>
    </row>
    <row r="1286" spans="22:23" x14ac:dyDescent="0.25">
      <c r="V1286" s="1">
        <v>1284</v>
      </c>
      <c r="W1286" s="1" t="s">
        <v>2263</v>
      </c>
    </row>
    <row r="1287" spans="22:23" x14ac:dyDescent="0.25">
      <c r="V1287" s="1">
        <v>1285</v>
      </c>
      <c r="W1287" s="1" t="s">
        <v>2327</v>
      </c>
    </row>
    <row r="1288" spans="22:23" x14ac:dyDescent="0.25">
      <c r="V1288" s="1">
        <v>1286</v>
      </c>
      <c r="W1288" s="1" t="s">
        <v>2009</v>
      </c>
    </row>
    <row r="1289" spans="22:23" x14ac:dyDescent="0.25">
      <c r="V1289" s="1">
        <v>1287</v>
      </c>
      <c r="W1289" s="1" t="s">
        <v>2010</v>
      </c>
    </row>
    <row r="1290" spans="22:23" x14ac:dyDescent="0.25">
      <c r="V1290" s="1">
        <v>1288</v>
      </c>
      <c r="W1290" s="1" t="s">
        <v>3102</v>
      </c>
    </row>
    <row r="1291" spans="22:23" x14ac:dyDescent="0.25">
      <c r="V1291" s="1">
        <v>1289</v>
      </c>
      <c r="W1291" s="1" t="s">
        <v>3986</v>
      </c>
    </row>
    <row r="1292" spans="22:23" x14ac:dyDescent="0.25">
      <c r="V1292" s="1">
        <v>1290</v>
      </c>
      <c r="W1292" s="1" t="s">
        <v>3918</v>
      </c>
    </row>
    <row r="1293" spans="22:23" x14ac:dyDescent="0.25">
      <c r="V1293" s="1">
        <v>1291</v>
      </c>
      <c r="W1293" s="1" t="s">
        <v>3068</v>
      </c>
    </row>
    <row r="1294" spans="22:23" x14ac:dyDescent="0.25">
      <c r="V1294" s="1">
        <v>1292</v>
      </c>
      <c r="W1294" s="1" t="s">
        <v>3000</v>
      </c>
    </row>
    <row r="1295" spans="22:23" x14ac:dyDescent="0.25">
      <c r="V1295" s="1">
        <v>1293</v>
      </c>
      <c r="W1295" s="1" t="s">
        <v>3374</v>
      </c>
    </row>
    <row r="1296" spans="22:23" x14ac:dyDescent="0.25">
      <c r="V1296" s="1">
        <v>1294</v>
      </c>
      <c r="W1296" s="1" t="s">
        <v>3034</v>
      </c>
    </row>
    <row r="1297" spans="22:23" x14ac:dyDescent="0.25">
      <c r="V1297" s="1">
        <v>1295</v>
      </c>
      <c r="W1297" s="1" t="s">
        <v>3952</v>
      </c>
    </row>
    <row r="1298" spans="22:23" x14ac:dyDescent="0.25">
      <c r="V1298" s="1">
        <v>1296</v>
      </c>
      <c r="W1298" s="1" t="s">
        <v>3544</v>
      </c>
    </row>
    <row r="1299" spans="22:23" x14ac:dyDescent="0.25">
      <c r="V1299" s="1">
        <v>1297</v>
      </c>
      <c r="W1299" s="1" t="s">
        <v>2558</v>
      </c>
    </row>
    <row r="1300" spans="22:23" x14ac:dyDescent="0.25">
      <c r="V1300" s="1">
        <v>1298</v>
      </c>
      <c r="W1300" s="1" t="s">
        <v>2660</v>
      </c>
    </row>
    <row r="1301" spans="22:23" x14ac:dyDescent="0.25">
      <c r="V1301" s="1">
        <v>1299</v>
      </c>
      <c r="W1301" s="1" t="s">
        <v>4020</v>
      </c>
    </row>
    <row r="1302" spans="22:23" x14ac:dyDescent="0.25">
      <c r="V1302" s="1">
        <v>1300</v>
      </c>
      <c r="W1302" s="1" t="s">
        <v>3136</v>
      </c>
    </row>
    <row r="1303" spans="22:23" x14ac:dyDescent="0.25">
      <c r="V1303" s="1">
        <v>1301</v>
      </c>
      <c r="W1303" s="1" t="s">
        <v>3340</v>
      </c>
    </row>
    <row r="1304" spans="22:23" x14ac:dyDescent="0.25">
      <c r="V1304" s="1">
        <v>1302</v>
      </c>
      <c r="W1304" s="1" t="s">
        <v>3476</v>
      </c>
    </row>
    <row r="1305" spans="22:23" x14ac:dyDescent="0.25">
      <c r="V1305" s="1">
        <v>1303</v>
      </c>
      <c r="W1305" s="1" t="s">
        <v>3408</v>
      </c>
    </row>
    <row r="1306" spans="22:23" x14ac:dyDescent="0.25">
      <c r="V1306" s="1">
        <v>1304</v>
      </c>
      <c r="W1306" s="1" t="s">
        <v>2796</v>
      </c>
    </row>
    <row r="1307" spans="22:23" x14ac:dyDescent="0.25">
      <c r="V1307" s="1">
        <v>1305</v>
      </c>
      <c r="W1307" s="1" t="s">
        <v>4054</v>
      </c>
    </row>
    <row r="1308" spans="22:23" x14ac:dyDescent="0.25">
      <c r="V1308" s="1">
        <v>1306</v>
      </c>
      <c r="W1308" s="1" t="s">
        <v>3170</v>
      </c>
    </row>
    <row r="1309" spans="22:23" x14ac:dyDescent="0.25">
      <c r="V1309" s="1">
        <v>1307</v>
      </c>
      <c r="W1309" s="1" t="s">
        <v>3748</v>
      </c>
    </row>
    <row r="1310" spans="22:23" x14ac:dyDescent="0.25">
      <c r="V1310" s="1">
        <v>1308</v>
      </c>
      <c r="W1310" s="1" t="s">
        <v>3510</v>
      </c>
    </row>
    <row r="1311" spans="22:23" x14ac:dyDescent="0.25">
      <c r="V1311" s="1">
        <v>1309</v>
      </c>
      <c r="W1311" s="1" t="s">
        <v>4394</v>
      </c>
    </row>
    <row r="1312" spans="22:23" x14ac:dyDescent="0.25">
      <c r="V1312" s="1">
        <v>1310</v>
      </c>
      <c r="W1312" s="1" t="s">
        <v>2898</v>
      </c>
    </row>
    <row r="1313" spans="22:23" x14ac:dyDescent="0.25">
      <c r="V1313" s="1">
        <v>1311</v>
      </c>
      <c r="W1313" s="1" t="s">
        <v>2694</v>
      </c>
    </row>
    <row r="1314" spans="22:23" x14ac:dyDescent="0.25">
      <c r="V1314" s="1">
        <v>1312</v>
      </c>
      <c r="W1314" s="1" t="s">
        <v>2966</v>
      </c>
    </row>
    <row r="1315" spans="22:23" x14ac:dyDescent="0.25">
      <c r="V1315" s="1">
        <v>1313</v>
      </c>
      <c r="W1315" s="1" t="s">
        <v>4530</v>
      </c>
    </row>
    <row r="1316" spans="22:23" x14ac:dyDescent="0.25">
      <c r="V1316" s="1">
        <v>1314</v>
      </c>
      <c r="W1316" s="1" t="s">
        <v>3204</v>
      </c>
    </row>
    <row r="1317" spans="22:23" x14ac:dyDescent="0.25">
      <c r="V1317" s="1">
        <v>1315</v>
      </c>
      <c r="W1317" s="1" t="s">
        <v>2456</v>
      </c>
    </row>
    <row r="1318" spans="22:23" x14ac:dyDescent="0.25">
      <c r="V1318" s="1">
        <v>1316</v>
      </c>
      <c r="W1318" s="1" t="s">
        <v>4088</v>
      </c>
    </row>
    <row r="1319" spans="22:23" x14ac:dyDescent="0.25">
      <c r="V1319" s="1">
        <v>1317</v>
      </c>
      <c r="W1319" s="1" t="s">
        <v>4122</v>
      </c>
    </row>
    <row r="1320" spans="22:23" x14ac:dyDescent="0.25">
      <c r="V1320" s="1">
        <v>1318</v>
      </c>
      <c r="W1320" s="1" t="s">
        <v>4156</v>
      </c>
    </row>
    <row r="1321" spans="22:23" x14ac:dyDescent="0.25">
      <c r="V1321" s="1">
        <v>1319</v>
      </c>
      <c r="W1321" s="1" t="s">
        <v>3238</v>
      </c>
    </row>
    <row r="1322" spans="22:23" x14ac:dyDescent="0.25">
      <c r="V1322" s="1">
        <v>1320</v>
      </c>
      <c r="W1322" s="1" t="s">
        <v>4190</v>
      </c>
    </row>
    <row r="1323" spans="22:23" x14ac:dyDescent="0.25">
      <c r="V1323" s="1">
        <v>1321</v>
      </c>
      <c r="W1323" s="1" t="s">
        <v>3442</v>
      </c>
    </row>
    <row r="1324" spans="22:23" x14ac:dyDescent="0.25">
      <c r="V1324" s="1">
        <v>1322</v>
      </c>
      <c r="W1324" s="1" t="s">
        <v>2762</v>
      </c>
    </row>
    <row r="1325" spans="22:23" x14ac:dyDescent="0.25">
      <c r="V1325" s="1">
        <v>1323</v>
      </c>
      <c r="W1325" s="1" t="s">
        <v>3646</v>
      </c>
    </row>
    <row r="1326" spans="22:23" x14ac:dyDescent="0.25">
      <c r="V1326" s="1">
        <v>1324</v>
      </c>
      <c r="W1326" s="1" t="s">
        <v>3782</v>
      </c>
    </row>
    <row r="1327" spans="22:23" x14ac:dyDescent="0.25">
      <c r="V1327" s="1">
        <v>1325</v>
      </c>
      <c r="W1327" s="1" t="s">
        <v>2864</v>
      </c>
    </row>
    <row r="1328" spans="22:23" x14ac:dyDescent="0.25">
      <c r="V1328" s="1">
        <v>1326</v>
      </c>
      <c r="W1328" s="1" t="s">
        <v>4224</v>
      </c>
    </row>
    <row r="1329" spans="22:23" x14ac:dyDescent="0.25">
      <c r="V1329" s="1">
        <v>1327</v>
      </c>
      <c r="W1329" s="1" t="s">
        <v>3272</v>
      </c>
    </row>
    <row r="1330" spans="22:23" x14ac:dyDescent="0.25">
      <c r="V1330" s="1">
        <v>1328</v>
      </c>
      <c r="W1330" s="1" t="s">
        <v>2626</v>
      </c>
    </row>
    <row r="1331" spans="22:23" x14ac:dyDescent="0.25">
      <c r="V1331" s="1">
        <v>1329</v>
      </c>
      <c r="W1331" s="1" t="s">
        <v>2830</v>
      </c>
    </row>
    <row r="1332" spans="22:23" x14ac:dyDescent="0.25">
      <c r="V1332" s="1">
        <v>1330</v>
      </c>
      <c r="W1332" s="1" t="s">
        <v>4258</v>
      </c>
    </row>
    <row r="1333" spans="22:23" x14ac:dyDescent="0.25">
      <c r="V1333" s="1">
        <v>1331</v>
      </c>
      <c r="W1333" s="1" t="s">
        <v>3850</v>
      </c>
    </row>
    <row r="1334" spans="22:23" x14ac:dyDescent="0.25">
      <c r="V1334" s="1">
        <v>1332</v>
      </c>
      <c r="W1334" s="1" t="s">
        <v>3578</v>
      </c>
    </row>
    <row r="1335" spans="22:23" x14ac:dyDescent="0.25">
      <c r="V1335" s="1">
        <v>1333</v>
      </c>
      <c r="W1335" s="1" t="s">
        <v>2592</v>
      </c>
    </row>
    <row r="1336" spans="22:23" x14ac:dyDescent="0.25">
      <c r="V1336" s="1">
        <v>1334</v>
      </c>
      <c r="W1336" s="1" t="s">
        <v>4292</v>
      </c>
    </row>
    <row r="1337" spans="22:23" x14ac:dyDescent="0.25">
      <c r="V1337" s="1">
        <v>1335</v>
      </c>
      <c r="W1337" s="1" t="s">
        <v>4326</v>
      </c>
    </row>
    <row r="1338" spans="22:23" x14ac:dyDescent="0.25">
      <c r="V1338" s="1">
        <v>1336</v>
      </c>
      <c r="W1338" s="1" t="s">
        <v>4360</v>
      </c>
    </row>
    <row r="1339" spans="22:23" x14ac:dyDescent="0.25">
      <c r="V1339" s="1">
        <v>1337</v>
      </c>
      <c r="W1339" s="1" t="s">
        <v>2932</v>
      </c>
    </row>
    <row r="1340" spans="22:23" x14ac:dyDescent="0.25">
      <c r="V1340" s="1">
        <v>1338</v>
      </c>
      <c r="W1340" s="1" t="s">
        <v>3306</v>
      </c>
    </row>
    <row r="1341" spans="22:23" x14ac:dyDescent="0.25">
      <c r="V1341" s="1">
        <v>1339</v>
      </c>
      <c r="W1341" s="1" t="s">
        <v>3714</v>
      </c>
    </row>
    <row r="1342" spans="22:23" x14ac:dyDescent="0.25">
      <c r="V1342" s="1">
        <v>1340</v>
      </c>
      <c r="W1342" s="1" t="s">
        <v>3680</v>
      </c>
    </row>
    <row r="1343" spans="22:23" x14ac:dyDescent="0.25">
      <c r="V1343" s="1">
        <v>1341</v>
      </c>
      <c r="W1343" s="1" t="s">
        <v>3816</v>
      </c>
    </row>
    <row r="1344" spans="22:23" x14ac:dyDescent="0.25">
      <c r="V1344" s="1">
        <v>1342</v>
      </c>
      <c r="W1344" s="1" t="s">
        <v>4462</v>
      </c>
    </row>
    <row r="1345" spans="22:23" x14ac:dyDescent="0.25">
      <c r="V1345" s="1">
        <v>1343</v>
      </c>
      <c r="W1345" s="1" t="s">
        <v>3612</v>
      </c>
    </row>
    <row r="1346" spans="22:23" x14ac:dyDescent="0.25">
      <c r="V1346" s="1">
        <v>1344</v>
      </c>
      <c r="W1346" s="1" t="s">
        <v>2728</v>
      </c>
    </row>
    <row r="1347" spans="22:23" x14ac:dyDescent="0.25">
      <c r="V1347" s="1">
        <v>1345</v>
      </c>
      <c r="W1347" s="1" t="s">
        <v>2524</v>
      </c>
    </row>
    <row r="1348" spans="22:23" x14ac:dyDescent="0.25">
      <c r="V1348" s="1">
        <v>1346</v>
      </c>
      <c r="W1348" s="1" t="s">
        <v>4428</v>
      </c>
    </row>
    <row r="1349" spans="22:23" x14ac:dyDescent="0.25">
      <c r="V1349" s="1">
        <v>1347</v>
      </c>
      <c r="W1349" s="1" t="s">
        <v>2422</v>
      </c>
    </row>
    <row r="1350" spans="22:23" x14ac:dyDescent="0.25">
      <c r="V1350" s="1">
        <v>1348</v>
      </c>
      <c r="W1350" s="1" t="s">
        <v>3884</v>
      </c>
    </row>
    <row r="1351" spans="22:23" x14ac:dyDescent="0.25">
      <c r="V1351" s="1">
        <v>1349</v>
      </c>
      <c r="W1351" s="1" t="s">
        <v>2490</v>
      </c>
    </row>
    <row r="1352" spans="22:23" x14ac:dyDescent="0.25">
      <c r="V1352" s="1">
        <v>1350</v>
      </c>
      <c r="W1352" s="1" t="s">
        <v>4496</v>
      </c>
    </row>
    <row r="1353" spans="22:23" x14ac:dyDescent="0.25">
      <c r="V1353" s="1">
        <v>1351</v>
      </c>
      <c r="W1353" s="1" t="s">
        <v>3128</v>
      </c>
    </row>
    <row r="1354" spans="22:23" x14ac:dyDescent="0.25">
      <c r="V1354" s="1">
        <v>1352</v>
      </c>
      <c r="W1354" s="1" t="s">
        <v>4012</v>
      </c>
    </row>
    <row r="1355" spans="22:23" x14ac:dyDescent="0.25">
      <c r="V1355" s="1">
        <v>1353</v>
      </c>
      <c r="W1355" s="1" t="s">
        <v>3944</v>
      </c>
    </row>
    <row r="1356" spans="22:23" x14ac:dyDescent="0.25">
      <c r="V1356" s="1">
        <v>1354</v>
      </c>
      <c r="W1356" s="1" t="s">
        <v>3094</v>
      </c>
    </row>
    <row r="1357" spans="22:23" x14ac:dyDescent="0.25">
      <c r="V1357" s="1">
        <v>1355</v>
      </c>
      <c r="W1357" s="1" t="s">
        <v>3026</v>
      </c>
    </row>
    <row r="1358" spans="22:23" x14ac:dyDescent="0.25">
      <c r="V1358" s="1">
        <v>1356</v>
      </c>
      <c r="W1358" s="1" t="s">
        <v>3400</v>
      </c>
    </row>
    <row r="1359" spans="22:23" x14ac:dyDescent="0.25">
      <c r="V1359" s="1">
        <v>1357</v>
      </c>
      <c r="W1359" s="1" t="s">
        <v>3060</v>
      </c>
    </row>
    <row r="1360" spans="22:23" x14ac:dyDescent="0.25">
      <c r="V1360" s="1">
        <v>1358</v>
      </c>
      <c r="W1360" s="1" t="s">
        <v>3978</v>
      </c>
    </row>
    <row r="1361" spans="22:23" x14ac:dyDescent="0.25">
      <c r="V1361" s="1">
        <v>1359</v>
      </c>
      <c r="W1361" s="1" t="s">
        <v>3570</v>
      </c>
    </row>
    <row r="1362" spans="22:23" x14ac:dyDescent="0.25">
      <c r="V1362" s="1">
        <v>1360</v>
      </c>
      <c r="W1362" s="1" t="s">
        <v>2584</v>
      </c>
    </row>
    <row r="1363" spans="22:23" x14ac:dyDescent="0.25">
      <c r="V1363" s="1">
        <v>1361</v>
      </c>
      <c r="W1363" s="1" t="s">
        <v>2686</v>
      </c>
    </row>
    <row r="1364" spans="22:23" x14ac:dyDescent="0.25">
      <c r="V1364" s="1">
        <v>1362</v>
      </c>
      <c r="W1364" s="1" t="s">
        <v>4046</v>
      </c>
    </row>
    <row r="1365" spans="22:23" x14ac:dyDescent="0.25">
      <c r="V1365" s="1">
        <v>1363</v>
      </c>
      <c r="W1365" s="1" t="s">
        <v>3162</v>
      </c>
    </row>
    <row r="1366" spans="22:23" x14ac:dyDescent="0.25">
      <c r="V1366" s="1">
        <v>1364</v>
      </c>
      <c r="W1366" s="1" t="s">
        <v>3366</v>
      </c>
    </row>
    <row r="1367" spans="22:23" x14ac:dyDescent="0.25">
      <c r="V1367" s="1">
        <v>1365</v>
      </c>
      <c r="W1367" s="1" t="s">
        <v>3502</v>
      </c>
    </row>
    <row r="1368" spans="22:23" x14ac:dyDescent="0.25">
      <c r="V1368" s="1">
        <v>1366</v>
      </c>
      <c r="W1368" s="1" t="s">
        <v>3434</v>
      </c>
    </row>
    <row r="1369" spans="22:23" x14ac:dyDescent="0.25">
      <c r="V1369" s="1">
        <v>1367</v>
      </c>
      <c r="W1369" s="1" t="s">
        <v>2822</v>
      </c>
    </row>
    <row r="1370" spans="22:23" x14ac:dyDescent="0.25">
      <c r="V1370" s="1">
        <v>1368</v>
      </c>
      <c r="W1370" s="1" t="s">
        <v>4080</v>
      </c>
    </row>
    <row r="1371" spans="22:23" x14ac:dyDescent="0.25">
      <c r="V1371" s="1">
        <v>1369</v>
      </c>
      <c r="W1371" s="1" t="s">
        <v>3196</v>
      </c>
    </row>
    <row r="1372" spans="22:23" x14ac:dyDescent="0.25">
      <c r="V1372" s="1">
        <v>1370</v>
      </c>
      <c r="W1372" s="1" t="s">
        <v>3774</v>
      </c>
    </row>
    <row r="1373" spans="22:23" x14ac:dyDescent="0.25">
      <c r="V1373" s="1">
        <v>1371</v>
      </c>
      <c r="W1373" s="1" t="s">
        <v>3536</v>
      </c>
    </row>
    <row r="1374" spans="22:23" x14ac:dyDescent="0.25">
      <c r="V1374" s="1">
        <v>1372</v>
      </c>
      <c r="W1374" s="1" t="s">
        <v>4420</v>
      </c>
    </row>
    <row r="1375" spans="22:23" x14ac:dyDescent="0.25">
      <c r="V1375" s="1">
        <v>1373</v>
      </c>
      <c r="W1375" s="1" t="s">
        <v>2924</v>
      </c>
    </row>
    <row r="1376" spans="22:23" x14ac:dyDescent="0.25">
      <c r="V1376" s="1">
        <v>1374</v>
      </c>
      <c r="W1376" s="1" t="s">
        <v>2720</v>
      </c>
    </row>
    <row r="1377" spans="22:23" x14ac:dyDescent="0.25">
      <c r="V1377" s="1">
        <v>1375</v>
      </c>
      <c r="W1377" s="1" t="s">
        <v>2992</v>
      </c>
    </row>
    <row r="1378" spans="22:23" x14ac:dyDescent="0.25">
      <c r="V1378" s="1">
        <v>1376</v>
      </c>
      <c r="W1378" s="1" t="s">
        <v>4556</v>
      </c>
    </row>
    <row r="1379" spans="22:23" x14ac:dyDescent="0.25">
      <c r="V1379" s="1">
        <v>1377</v>
      </c>
      <c r="W1379" s="1" t="s">
        <v>3230</v>
      </c>
    </row>
    <row r="1380" spans="22:23" x14ac:dyDescent="0.25">
      <c r="V1380" s="1">
        <v>1378</v>
      </c>
      <c r="W1380" s="1" t="s">
        <v>2482</v>
      </c>
    </row>
    <row r="1381" spans="22:23" x14ac:dyDescent="0.25">
      <c r="V1381" s="1">
        <v>1379</v>
      </c>
      <c r="W1381" s="1" t="s">
        <v>4114</v>
      </c>
    </row>
    <row r="1382" spans="22:23" x14ac:dyDescent="0.25">
      <c r="V1382" s="1">
        <v>1380</v>
      </c>
      <c r="W1382" s="1" t="s">
        <v>4148</v>
      </c>
    </row>
    <row r="1383" spans="22:23" x14ac:dyDescent="0.25">
      <c r="V1383" s="1">
        <v>1381</v>
      </c>
      <c r="W1383" s="1" t="s">
        <v>4182</v>
      </c>
    </row>
    <row r="1384" spans="22:23" x14ac:dyDescent="0.25">
      <c r="V1384" s="1">
        <v>1382</v>
      </c>
      <c r="W1384" s="1" t="s">
        <v>3264</v>
      </c>
    </row>
    <row r="1385" spans="22:23" x14ac:dyDescent="0.25">
      <c r="V1385" s="1">
        <v>1383</v>
      </c>
      <c r="W1385" s="1" t="s">
        <v>4216</v>
      </c>
    </row>
    <row r="1386" spans="22:23" x14ac:dyDescent="0.25">
      <c r="V1386" s="1">
        <v>1384</v>
      </c>
      <c r="W1386" s="1" t="s">
        <v>3468</v>
      </c>
    </row>
    <row r="1387" spans="22:23" x14ac:dyDescent="0.25">
      <c r="V1387" s="1">
        <v>1385</v>
      </c>
      <c r="W1387" s="1" t="s">
        <v>2788</v>
      </c>
    </row>
    <row r="1388" spans="22:23" x14ac:dyDescent="0.25">
      <c r="V1388" s="1">
        <v>1386</v>
      </c>
      <c r="W1388" s="1" t="s">
        <v>3672</v>
      </c>
    </row>
    <row r="1389" spans="22:23" x14ac:dyDescent="0.25">
      <c r="V1389" s="1">
        <v>1387</v>
      </c>
      <c r="W1389" s="1" t="s">
        <v>3808</v>
      </c>
    </row>
    <row r="1390" spans="22:23" x14ac:dyDescent="0.25">
      <c r="V1390" s="1">
        <v>1388</v>
      </c>
      <c r="W1390" s="1" t="s">
        <v>2890</v>
      </c>
    </row>
    <row r="1391" spans="22:23" x14ac:dyDescent="0.25">
      <c r="V1391" s="1">
        <v>1389</v>
      </c>
      <c r="W1391" s="1" t="s">
        <v>4250</v>
      </c>
    </row>
    <row r="1392" spans="22:23" x14ac:dyDescent="0.25">
      <c r="V1392" s="1">
        <v>1390</v>
      </c>
      <c r="W1392" s="1" t="s">
        <v>3298</v>
      </c>
    </row>
    <row r="1393" spans="22:23" x14ac:dyDescent="0.25">
      <c r="V1393" s="1">
        <v>1391</v>
      </c>
      <c r="W1393" s="1" t="s">
        <v>2652</v>
      </c>
    </row>
    <row r="1394" spans="22:23" x14ac:dyDescent="0.25">
      <c r="V1394" s="1">
        <v>1392</v>
      </c>
      <c r="W1394" s="1" t="s">
        <v>2856</v>
      </c>
    </row>
    <row r="1395" spans="22:23" x14ac:dyDescent="0.25">
      <c r="V1395" s="1">
        <v>1393</v>
      </c>
      <c r="W1395" s="1" t="s">
        <v>4284</v>
      </c>
    </row>
    <row r="1396" spans="22:23" x14ac:dyDescent="0.25">
      <c r="V1396" s="1">
        <v>1394</v>
      </c>
      <c r="W1396" s="1" t="s">
        <v>3876</v>
      </c>
    </row>
    <row r="1397" spans="22:23" x14ac:dyDescent="0.25">
      <c r="V1397" s="1">
        <v>1395</v>
      </c>
      <c r="W1397" s="1" t="s">
        <v>3604</v>
      </c>
    </row>
    <row r="1398" spans="22:23" x14ac:dyDescent="0.25">
      <c r="V1398" s="1">
        <v>1396</v>
      </c>
      <c r="W1398" s="1" t="s">
        <v>2618</v>
      </c>
    </row>
    <row r="1399" spans="22:23" x14ac:dyDescent="0.25">
      <c r="V1399" s="1">
        <v>1397</v>
      </c>
      <c r="W1399" s="1" t="s">
        <v>4318</v>
      </c>
    </row>
    <row r="1400" spans="22:23" x14ac:dyDescent="0.25">
      <c r="V1400" s="1">
        <v>1398</v>
      </c>
      <c r="W1400" s="1" t="s">
        <v>4352</v>
      </c>
    </row>
    <row r="1401" spans="22:23" x14ac:dyDescent="0.25">
      <c r="V1401" s="1">
        <v>1399</v>
      </c>
      <c r="W1401" s="1" t="s">
        <v>4386</v>
      </c>
    </row>
    <row r="1402" spans="22:23" x14ac:dyDescent="0.25">
      <c r="V1402" s="1">
        <v>1400</v>
      </c>
      <c r="W1402" s="1" t="s">
        <v>2958</v>
      </c>
    </row>
    <row r="1403" spans="22:23" x14ac:dyDescent="0.25">
      <c r="V1403" s="1">
        <v>1401</v>
      </c>
      <c r="W1403" s="1" t="s">
        <v>3332</v>
      </c>
    </row>
    <row r="1404" spans="22:23" x14ac:dyDescent="0.25">
      <c r="V1404" s="1">
        <v>1402</v>
      </c>
      <c r="W1404" s="1" t="s">
        <v>3740</v>
      </c>
    </row>
    <row r="1405" spans="22:23" x14ac:dyDescent="0.25">
      <c r="V1405" s="1">
        <v>1403</v>
      </c>
      <c r="W1405" s="1" t="s">
        <v>3706</v>
      </c>
    </row>
    <row r="1406" spans="22:23" x14ac:dyDescent="0.25">
      <c r="V1406" s="1">
        <v>1404</v>
      </c>
      <c r="W1406" s="1" t="s">
        <v>3842</v>
      </c>
    </row>
    <row r="1407" spans="22:23" x14ac:dyDescent="0.25">
      <c r="V1407" s="1">
        <v>1405</v>
      </c>
      <c r="W1407" s="1" t="s">
        <v>4488</v>
      </c>
    </row>
    <row r="1408" spans="22:23" x14ac:dyDescent="0.25">
      <c r="V1408" s="1">
        <v>1406</v>
      </c>
      <c r="W1408" s="1" t="s">
        <v>3638</v>
      </c>
    </row>
    <row r="1409" spans="22:23" x14ac:dyDescent="0.25">
      <c r="V1409" s="1">
        <v>1407</v>
      </c>
      <c r="W1409" s="1" t="s">
        <v>2754</v>
      </c>
    </row>
    <row r="1410" spans="22:23" x14ac:dyDescent="0.25">
      <c r="V1410" s="1">
        <v>1408</v>
      </c>
      <c r="W1410" s="1" t="s">
        <v>2550</v>
      </c>
    </row>
    <row r="1411" spans="22:23" x14ac:dyDescent="0.25">
      <c r="V1411" s="1">
        <v>1409</v>
      </c>
      <c r="W1411" s="1" t="s">
        <v>4454</v>
      </c>
    </row>
    <row r="1412" spans="22:23" x14ac:dyDescent="0.25">
      <c r="V1412" s="1">
        <v>1410</v>
      </c>
      <c r="W1412" s="1" t="s">
        <v>2448</v>
      </c>
    </row>
    <row r="1413" spans="22:23" x14ac:dyDescent="0.25">
      <c r="V1413" s="1">
        <v>1411</v>
      </c>
      <c r="W1413" s="1" t="s">
        <v>3910</v>
      </c>
    </row>
    <row r="1414" spans="22:23" x14ac:dyDescent="0.25">
      <c r="V1414" s="1">
        <v>1412</v>
      </c>
      <c r="W1414" s="1" t="s">
        <v>2516</v>
      </c>
    </row>
    <row r="1415" spans="22:23" x14ac:dyDescent="0.25">
      <c r="V1415" s="1">
        <v>1413</v>
      </c>
      <c r="W1415" s="1" t="s">
        <v>4522</v>
      </c>
    </row>
    <row r="1416" spans="22:23" x14ac:dyDescent="0.25">
      <c r="V1416" s="1">
        <v>1414</v>
      </c>
      <c r="W1416" s="1" t="s">
        <v>3104</v>
      </c>
    </row>
    <row r="1417" spans="22:23" x14ac:dyDescent="0.25">
      <c r="V1417" s="1">
        <v>1415</v>
      </c>
      <c r="W1417" s="1" t="s">
        <v>3988</v>
      </c>
    </row>
    <row r="1418" spans="22:23" x14ac:dyDescent="0.25">
      <c r="V1418" s="1">
        <v>1416</v>
      </c>
      <c r="W1418" s="1" t="s">
        <v>3920</v>
      </c>
    </row>
    <row r="1419" spans="22:23" x14ac:dyDescent="0.25">
      <c r="V1419" s="1">
        <v>1417</v>
      </c>
      <c r="W1419" s="1" t="s">
        <v>3070</v>
      </c>
    </row>
    <row r="1420" spans="22:23" x14ac:dyDescent="0.25">
      <c r="V1420" s="1">
        <v>1418</v>
      </c>
      <c r="W1420" s="1" t="s">
        <v>3002</v>
      </c>
    </row>
    <row r="1421" spans="22:23" x14ac:dyDescent="0.25">
      <c r="V1421" s="1">
        <v>1419</v>
      </c>
      <c r="W1421" s="1" t="s">
        <v>3376</v>
      </c>
    </row>
    <row r="1422" spans="22:23" x14ac:dyDescent="0.25">
      <c r="V1422" s="1">
        <v>1420</v>
      </c>
      <c r="W1422" s="1" t="s">
        <v>3036</v>
      </c>
    </row>
    <row r="1423" spans="22:23" x14ac:dyDescent="0.25">
      <c r="V1423" s="1">
        <v>1421</v>
      </c>
      <c r="W1423" s="1" t="s">
        <v>3954</v>
      </c>
    </row>
    <row r="1424" spans="22:23" x14ac:dyDescent="0.25">
      <c r="V1424" s="1">
        <v>1422</v>
      </c>
      <c r="W1424" s="1" t="s">
        <v>3546</v>
      </c>
    </row>
    <row r="1425" spans="22:23" x14ac:dyDescent="0.25">
      <c r="V1425" s="1">
        <v>1423</v>
      </c>
      <c r="W1425" s="1" t="s">
        <v>2560</v>
      </c>
    </row>
    <row r="1426" spans="22:23" x14ac:dyDescent="0.25">
      <c r="V1426" s="1">
        <v>1424</v>
      </c>
      <c r="W1426" s="1" t="s">
        <v>2662</v>
      </c>
    </row>
    <row r="1427" spans="22:23" x14ac:dyDescent="0.25">
      <c r="V1427" s="1">
        <v>1425</v>
      </c>
      <c r="W1427" s="1" t="s">
        <v>4022</v>
      </c>
    </row>
    <row r="1428" spans="22:23" x14ac:dyDescent="0.25">
      <c r="V1428" s="1">
        <v>1426</v>
      </c>
      <c r="W1428" s="1" t="s">
        <v>3138</v>
      </c>
    </row>
    <row r="1429" spans="22:23" x14ac:dyDescent="0.25">
      <c r="V1429" s="1">
        <v>1427</v>
      </c>
      <c r="W1429" s="1" t="s">
        <v>3342</v>
      </c>
    </row>
    <row r="1430" spans="22:23" x14ac:dyDescent="0.25">
      <c r="V1430" s="1">
        <v>1428</v>
      </c>
      <c r="W1430" s="1" t="s">
        <v>3478</v>
      </c>
    </row>
    <row r="1431" spans="22:23" x14ac:dyDescent="0.25">
      <c r="V1431" s="1">
        <v>1429</v>
      </c>
      <c r="W1431" s="1" t="s">
        <v>3410</v>
      </c>
    </row>
    <row r="1432" spans="22:23" x14ac:dyDescent="0.25">
      <c r="V1432" s="1">
        <v>1430</v>
      </c>
      <c r="W1432" s="1" t="s">
        <v>2798</v>
      </c>
    </row>
    <row r="1433" spans="22:23" x14ac:dyDescent="0.25">
      <c r="V1433" s="1">
        <v>1431</v>
      </c>
      <c r="W1433" s="1" t="s">
        <v>4056</v>
      </c>
    </row>
    <row r="1434" spans="22:23" x14ac:dyDescent="0.25">
      <c r="V1434" s="1">
        <v>1432</v>
      </c>
      <c r="W1434" s="1" t="s">
        <v>3172</v>
      </c>
    </row>
    <row r="1435" spans="22:23" x14ac:dyDescent="0.25">
      <c r="V1435" s="1">
        <v>1433</v>
      </c>
      <c r="W1435" s="1" t="s">
        <v>3750</v>
      </c>
    </row>
    <row r="1436" spans="22:23" x14ac:dyDescent="0.25">
      <c r="V1436" s="1">
        <v>1434</v>
      </c>
      <c r="W1436" s="1" t="s">
        <v>3512</v>
      </c>
    </row>
    <row r="1437" spans="22:23" x14ac:dyDescent="0.25">
      <c r="V1437" s="1">
        <v>1435</v>
      </c>
      <c r="W1437" s="1" t="s">
        <v>4396</v>
      </c>
    </row>
    <row r="1438" spans="22:23" x14ac:dyDescent="0.25">
      <c r="V1438" s="1">
        <v>1436</v>
      </c>
      <c r="W1438" s="1" t="s">
        <v>2900</v>
      </c>
    </row>
    <row r="1439" spans="22:23" x14ac:dyDescent="0.25">
      <c r="V1439" s="1">
        <v>1437</v>
      </c>
      <c r="W1439" s="1" t="s">
        <v>2696</v>
      </c>
    </row>
    <row r="1440" spans="22:23" x14ac:dyDescent="0.25">
      <c r="V1440" s="1">
        <v>1438</v>
      </c>
      <c r="W1440" s="1" t="s">
        <v>2968</v>
      </c>
    </row>
    <row r="1441" spans="22:23" x14ac:dyDescent="0.25">
      <c r="V1441" s="1">
        <v>1439</v>
      </c>
      <c r="W1441" s="1" t="s">
        <v>4532</v>
      </c>
    </row>
    <row r="1442" spans="22:23" x14ac:dyDescent="0.25">
      <c r="V1442" s="1">
        <v>1440</v>
      </c>
      <c r="W1442" s="1" t="s">
        <v>3206</v>
      </c>
    </row>
    <row r="1443" spans="22:23" x14ac:dyDescent="0.25">
      <c r="V1443" s="1">
        <v>1441</v>
      </c>
      <c r="W1443" s="1" t="s">
        <v>2458</v>
      </c>
    </row>
    <row r="1444" spans="22:23" x14ac:dyDescent="0.25">
      <c r="V1444" s="1">
        <v>1442</v>
      </c>
      <c r="W1444" s="1" t="s">
        <v>4090</v>
      </c>
    </row>
    <row r="1445" spans="22:23" x14ac:dyDescent="0.25">
      <c r="V1445" s="1">
        <v>1443</v>
      </c>
      <c r="W1445" s="1" t="s">
        <v>4124</v>
      </c>
    </row>
    <row r="1446" spans="22:23" x14ac:dyDescent="0.25">
      <c r="V1446" s="1">
        <v>1444</v>
      </c>
      <c r="W1446" s="1" t="s">
        <v>4158</v>
      </c>
    </row>
    <row r="1447" spans="22:23" x14ac:dyDescent="0.25">
      <c r="V1447" s="1">
        <v>1445</v>
      </c>
      <c r="W1447" s="1" t="s">
        <v>3240</v>
      </c>
    </row>
    <row r="1448" spans="22:23" x14ac:dyDescent="0.25">
      <c r="V1448" s="1">
        <v>1446</v>
      </c>
      <c r="W1448" s="1" t="s">
        <v>4192</v>
      </c>
    </row>
    <row r="1449" spans="22:23" x14ac:dyDescent="0.25">
      <c r="V1449" s="1">
        <v>1447</v>
      </c>
      <c r="W1449" s="1" t="s">
        <v>3444</v>
      </c>
    </row>
    <row r="1450" spans="22:23" x14ac:dyDescent="0.25">
      <c r="V1450" s="1">
        <v>1448</v>
      </c>
      <c r="W1450" s="1" t="s">
        <v>2764</v>
      </c>
    </row>
    <row r="1451" spans="22:23" x14ac:dyDescent="0.25">
      <c r="V1451" s="1">
        <v>1449</v>
      </c>
      <c r="W1451" s="1" t="s">
        <v>3648</v>
      </c>
    </row>
    <row r="1452" spans="22:23" x14ac:dyDescent="0.25">
      <c r="V1452" s="1">
        <v>1450</v>
      </c>
      <c r="W1452" s="1" t="s">
        <v>3784</v>
      </c>
    </row>
    <row r="1453" spans="22:23" x14ac:dyDescent="0.25">
      <c r="V1453" s="1">
        <v>1451</v>
      </c>
      <c r="W1453" s="1" t="s">
        <v>2866</v>
      </c>
    </row>
    <row r="1454" spans="22:23" x14ac:dyDescent="0.25">
      <c r="V1454" s="1">
        <v>1452</v>
      </c>
      <c r="W1454" s="1" t="s">
        <v>4226</v>
      </c>
    </row>
    <row r="1455" spans="22:23" x14ac:dyDescent="0.25">
      <c r="V1455" s="1">
        <v>1453</v>
      </c>
      <c r="W1455" s="1" t="s">
        <v>3274</v>
      </c>
    </row>
    <row r="1456" spans="22:23" x14ac:dyDescent="0.25">
      <c r="V1456" s="1">
        <v>1454</v>
      </c>
      <c r="W1456" s="1" t="s">
        <v>2628</v>
      </c>
    </row>
    <row r="1457" spans="22:23" x14ac:dyDescent="0.25">
      <c r="V1457" s="1">
        <v>1455</v>
      </c>
      <c r="W1457" s="1" t="s">
        <v>2832</v>
      </c>
    </row>
    <row r="1458" spans="22:23" x14ac:dyDescent="0.25">
      <c r="V1458" s="1">
        <v>1456</v>
      </c>
      <c r="W1458" s="1" t="s">
        <v>4260</v>
      </c>
    </row>
    <row r="1459" spans="22:23" x14ac:dyDescent="0.25">
      <c r="V1459" s="1">
        <v>1457</v>
      </c>
      <c r="W1459" s="1" t="s">
        <v>3852</v>
      </c>
    </row>
    <row r="1460" spans="22:23" x14ac:dyDescent="0.25">
      <c r="V1460" s="1">
        <v>1458</v>
      </c>
      <c r="W1460" s="1" t="s">
        <v>3580</v>
      </c>
    </row>
    <row r="1461" spans="22:23" x14ac:dyDescent="0.25">
      <c r="V1461" s="1">
        <v>1459</v>
      </c>
      <c r="W1461" s="1" t="s">
        <v>2594</v>
      </c>
    </row>
    <row r="1462" spans="22:23" x14ac:dyDescent="0.25">
      <c r="V1462" s="1">
        <v>1460</v>
      </c>
      <c r="W1462" s="1" t="s">
        <v>4294</v>
      </c>
    </row>
    <row r="1463" spans="22:23" x14ac:dyDescent="0.25">
      <c r="V1463" s="1">
        <v>1461</v>
      </c>
      <c r="W1463" s="1" t="s">
        <v>4328</v>
      </c>
    </row>
    <row r="1464" spans="22:23" x14ac:dyDescent="0.25">
      <c r="V1464" s="1">
        <v>1462</v>
      </c>
      <c r="W1464" s="1" t="s">
        <v>4362</v>
      </c>
    </row>
    <row r="1465" spans="22:23" x14ac:dyDescent="0.25">
      <c r="V1465" s="1">
        <v>1463</v>
      </c>
      <c r="W1465" s="1" t="s">
        <v>2934</v>
      </c>
    </row>
    <row r="1466" spans="22:23" x14ac:dyDescent="0.25">
      <c r="V1466" s="1">
        <v>1464</v>
      </c>
      <c r="W1466" s="1" t="s">
        <v>3308</v>
      </c>
    </row>
    <row r="1467" spans="22:23" x14ac:dyDescent="0.25">
      <c r="V1467" s="1">
        <v>1465</v>
      </c>
      <c r="W1467" s="1" t="s">
        <v>3716</v>
      </c>
    </row>
    <row r="1468" spans="22:23" x14ac:dyDescent="0.25">
      <c r="V1468" s="1">
        <v>1466</v>
      </c>
      <c r="W1468" s="1" t="s">
        <v>3682</v>
      </c>
    </row>
    <row r="1469" spans="22:23" x14ac:dyDescent="0.25">
      <c r="V1469" s="1">
        <v>1467</v>
      </c>
      <c r="W1469" s="1" t="s">
        <v>3818</v>
      </c>
    </row>
    <row r="1470" spans="22:23" x14ac:dyDescent="0.25">
      <c r="V1470" s="1">
        <v>1468</v>
      </c>
      <c r="W1470" s="1" t="s">
        <v>4464</v>
      </c>
    </row>
    <row r="1471" spans="22:23" x14ac:dyDescent="0.25">
      <c r="V1471" s="1">
        <v>1469</v>
      </c>
      <c r="W1471" s="1" t="s">
        <v>3614</v>
      </c>
    </row>
    <row r="1472" spans="22:23" x14ac:dyDescent="0.25">
      <c r="V1472" s="1">
        <v>1470</v>
      </c>
      <c r="W1472" s="1" t="s">
        <v>2730</v>
      </c>
    </row>
    <row r="1473" spans="22:23" x14ac:dyDescent="0.25">
      <c r="V1473" s="1">
        <v>1471</v>
      </c>
      <c r="W1473" s="1" t="s">
        <v>2526</v>
      </c>
    </row>
    <row r="1474" spans="22:23" x14ac:dyDescent="0.25">
      <c r="V1474" s="1">
        <v>1472</v>
      </c>
      <c r="W1474" s="1" t="s">
        <v>4430</v>
      </c>
    </row>
    <row r="1475" spans="22:23" x14ac:dyDescent="0.25">
      <c r="V1475" s="1">
        <v>1473</v>
      </c>
      <c r="W1475" s="1" t="s">
        <v>2424</v>
      </c>
    </row>
    <row r="1476" spans="22:23" x14ac:dyDescent="0.25">
      <c r="V1476" s="1">
        <v>1474</v>
      </c>
      <c r="W1476" s="1" t="s">
        <v>3886</v>
      </c>
    </row>
    <row r="1477" spans="22:23" x14ac:dyDescent="0.25">
      <c r="V1477" s="1">
        <v>1475</v>
      </c>
      <c r="W1477" s="1" t="s">
        <v>2492</v>
      </c>
    </row>
    <row r="1478" spans="22:23" x14ac:dyDescent="0.25">
      <c r="V1478" s="1">
        <v>1476</v>
      </c>
      <c r="W1478" s="1" t="s">
        <v>4498</v>
      </c>
    </row>
    <row r="1479" spans="22:23" x14ac:dyDescent="0.25">
      <c r="V1479" s="1">
        <v>1477</v>
      </c>
      <c r="W1479" s="1" t="s">
        <v>3106</v>
      </c>
    </row>
    <row r="1480" spans="22:23" x14ac:dyDescent="0.25">
      <c r="V1480" s="1">
        <v>1478</v>
      </c>
      <c r="W1480" s="1" t="s">
        <v>3990</v>
      </c>
    </row>
    <row r="1481" spans="22:23" x14ac:dyDescent="0.25">
      <c r="V1481" s="1">
        <v>1479</v>
      </c>
      <c r="W1481" s="1" t="s">
        <v>3922</v>
      </c>
    </row>
    <row r="1482" spans="22:23" x14ac:dyDescent="0.25">
      <c r="V1482" s="1">
        <v>1480</v>
      </c>
      <c r="W1482" s="1" t="s">
        <v>3072</v>
      </c>
    </row>
    <row r="1483" spans="22:23" x14ac:dyDescent="0.25">
      <c r="V1483" s="1">
        <v>1481</v>
      </c>
      <c r="W1483" s="1" t="s">
        <v>3004</v>
      </c>
    </row>
    <row r="1484" spans="22:23" x14ac:dyDescent="0.25">
      <c r="V1484" s="1">
        <v>1482</v>
      </c>
      <c r="W1484" s="1" t="s">
        <v>3378</v>
      </c>
    </row>
    <row r="1485" spans="22:23" x14ac:dyDescent="0.25">
      <c r="V1485" s="1">
        <v>1483</v>
      </c>
      <c r="W1485" s="1" t="s">
        <v>3038</v>
      </c>
    </row>
    <row r="1486" spans="22:23" x14ac:dyDescent="0.25">
      <c r="V1486" s="1">
        <v>1484</v>
      </c>
      <c r="W1486" s="1" t="s">
        <v>3956</v>
      </c>
    </row>
    <row r="1487" spans="22:23" x14ac:dyDescent="0.25">
      <c r="V1487" s="1">
        <v>1485</v>
      </c>
      <c r="W1487" s="1" t="s">
        <v>3548</v>
      </c>
    </row>
    <row r="1488" spans="22:23" x14ac:dyDescent="0.25">
      <c r="V1488" s="1">
        <v>1486</v>
      </c>
      <c r="W1488" s="1" t="s">
        <v>2562</v>
      </c>
    </row>
    <row r="1489" spans="22:23" x14ac:dyDescent="0.25">
      <c r="V1489" s="1">
        <v>1487</v>
      </c>
      <c r="W1489" s="1" t="s">
        <v>2664</v>
      </c>
    </row>
    <row r="1490" spans="22:23" x14ac:dyDescent="0.25">
      <c r="V1490" s="1">
        <v>1488</v>
      </c>
      <c r="W1490" s="1" t="s">
        <v>4024</v>
      </c>
    </row>
    <row r="1491" spans="22:23" x14ac:dyDescent="0.25">
      <c r="V1491" s="1">
        <v>1489</v>
      </c>
      <c r="W1491" s="1" t="s">
        <v>3140</v>
      </c>
    </row>
    <row r="1492" spans="22:23" x14ac:dyDescent="0.25">
      <c r="V1492" s="1">
        <v>1490</v>
      </c>
      <c r="W1492" s="1" t="s">
        <v>3344</v>
      </c>
    </row>
    <row r="1493" spans="22:23" x14ac:dyDescent="0.25">
      <c r="V1493" s="1">
        <v>1491</v>
      </c>
      <c r="W1493" s="1" t="s">
        <v>3480</v>
      </c>
    </row>
    <row r="1494" spans="22:23" x14ac:dyDescent="0.25">
      <c r="V1494" s="1">
        <v>1492</v>
      </c>
      <c r="W1494" s="1" t="s">
        <v>3412</v>
      </c>
    </row>
    <row r="1495" spans="22:23" x14ac:dyDescent="0.25">
      <c r="V1495" s="1">
        <v>1493</v>
      </c>
      <c r="W1495" s="1" t="s">
        <v>2800</v>
      </c>
    </row>
    <row r="1496" spans="22:23" x14ac:dyDescent="0.25">
      <c r="V1496" s="1">
        <v>1494</v>
      </c>
      <c r="W1496" s="1" t="s">
        <v>4058</v>
      </c>
    </row>
    <row r="1497" spans="22:23" x14ac:dyDescent="0.25">
      <c r="V1497" s="1">
        <v>1495</v>
      </c>
      <c r="W1497" s="1" t="s">
        <v>3174</v>
      </c>
    </row>
    <row r="1498" spans="22:23" x14ac:dyDescent="0.25">
      <c r="V1498" s="1">
        <v>1496</v>
      </c>
      <c r="W1498" s="1" t="s">
        <v>3752</v>
      </c>
    </row>
    <row r="1499" spans="22:23" x14ac:dyDescent="0.25">
      <c r="V1499" s="1">
        <v>1497</v>
      </c>
      <c r="W1499" s="1" t="s">
        <v>3514</v>
      </c>
    </row>
    <row r="1500" spans="22:23" x14ac:dyDescent="0.25">
      <c r="V1500" s="1">
        <v>1498</v>
      </c>
      <c r="W1500" s="1" t="s">
        <v>4398</v>
      </c>
    </row>
    <row r="1501" spans="22:23" x14ac:dyDescent="0.25">
      <c r="V1501" s="1">
        <v>1499</v>
      </c>
      <c r="W1501" s="1" t="s">
        <v>2902</v>
      </c>
    </row>
    <row r="1502" spans="22:23" x14ac:dyDescent="0.25">
      <c r="V1502" s="1">
        <v>1500</v>
      </c>
      <c r="W1502" s="1" t="s">
        <v>2698</v>
      </c>
    </row>
    <row r="1503" spans="22:23" x14ac:dyDescent="0.25">
      <c r="V1503" s="1">
        <v>1501</v>
      </c>
      <c r="W1503" s="1" t="s">
        <v>2970</v>
      </c>
    </row>
    <row r="1504" spans="22:23" x14ac:dyDescent="0.25">
      <c r="V1504" s="1">
        <v>1502</v>
      </c>
      <c r="W1504" s="1" t="s">
        <v>4534</v>
      </c>
    </row>
    <row r="1505" spans="22:23" x14ac:dyDescent="0.25">
      <c r="V1505" s="1">
        <v>1503</v>
      </c>
      <c r="W1505" s="1" t="s">
        <v>3208</v>
      </c>
    </row>
    <row r="1506" spans="22:23" x14ac:dyDescent="0.25">
      <c r="V1506" s="1">
        <v>1504</v>
      </c>
      <c r="W1506" s="1" t="s">
        <v>2460</v>
      </c>
    </row>
    <row r="1507" spans="22:23" x14ac:dyDescent="0.25">
      <c r="V1507" s="1">
        <v>1505</v>
      </c>
      <c r="W1507" s="1" t="s">
        <v>4092</v>
      </c>
    </row>
    <row r="1508" spans="22:23" x14ac:dyDescent="0.25">
      <c r="V1508" s="1">
        <v>1506</v>
      </c>
      <c r="W1508" s="1" t="s">
        <v>4126</v>
      </c>
    </row>
    <row r="1509" spans="22:23" x14ac:dyDescent="0.25">
      <c r="V1509" s="1">
        <v>1507</v>
      </c>
      <c r="W1509" s="1" t="s">
        <v>4160</v>
      </c>
    </row>
    <row r="1510" spans="22:23" x14ac:dyDescent="0.25">
      <c r="V1510" s="1">
        <v>1508</v>
      </c>
      <c r="W1510" s="1" t="s">
        <v>3242</v>
      </c>
    </row>
    <row r="1511" spans="22:23" x14ac:dyDescent="0.25">
      <c r="V1511" s="1">
        <v>1509</v>
      </c>
      <c r="W1511" s="1" t="s">
        <v>4194</v>
      </c>
    </row>
    <row r="1512" spans="22:23" x14ac:dyDescent="0.25">
      <c r="V1512" s="1">
        <v>1510</v>
      </c>
      <c r="W1512" s="1" t="s">
        <v>3446</v>
      </c>
    </row>
    <row r="1513" spans="22:23" x14ac:dyDescent="0.25">
      <c r="V1513" s="1">
        <v>1511</v>
      </c>
      <c r="W1513" s="1" t="s">
        <v>2766</v>
      </c>
    </row>
    <row r="1514" spans="22:23" x14ac:dyDescent="0.25">
      <c r="V1514" s="1">
        <v>1512</v>
      </c>
      <c r="W1514" s="1" t="s">
        <v>3650</v>
      </c>
    </row>
    <row r="1515" spans="22:23" x14ac:dyDescent="0.25">
      <c r="V1515" s="1">
        <v>1513</v>
      </c>
      <c r="W1515" s="1" t="s">
        <v>3786</v>
      </c>
    </row>
    <row r="1516" spans="22:23" x14ac:dyDescent="0.25">
      <c r="V1516" s="1">
        <v>1514</v>
      </c>
      <c r="W1516" s="1" t="s">
        <v>2868</v>
      </c>
    </row>
    <row r="1517" spans="22:23" x14ac:dyDescent="0.25">
      <c r="V1517" s="1">
        <v>1515</v>
      </c>
      <c r="W1517" s="1" t="s">
        <v>4228</v>
      </c>
    </row>
    <row r="1518" spans="22:23" x14ac:dyDescent="0.25">
      <c r="V1518" s="1">
        <v>1516</v>
      </c>
      <c r="W1518" s="1" t="s">
        <v>3276</v>
      </c>
    </row>
    <row r="1519" spans="22:23" x14ac:dyDescent="0.25">
      <c r="V1519" s="1">
        <v>1517</v>
      </c>
      <c r="W1519" s="1" t="s">
        <v>2630</v>
      </c>
    </row>
    <row r="1520" spans="22:23" x14ac:dyDescent="0.25">
      <c r="V1520" s="1">
        <v>1518</v>
      </c>
      <c r="W1520" s="1" t="s">
        <v>2834</v>
      </c>
    </row>
    <row r="1521" spans="22:23" x14ac:dyDescent="0.25">
      <c r="V1521" s="1">
        <v>1519</v>
      </c>
      <c r="W1521" s="1" t="s">
        <v>4262</v>
      </c>
    </row>
    <row r="1522" spans="22:23" x14ac:dyDescent="0.25">
      <c r="V1522" s="1">
        <v>1520</v>
      </c>
      <c r="W1522" s="1" t="s">
        <v>3854</v>
      </c>
    </row>
    <row r="1523" spans="22:23" x14ac:dyDescent="0.25">
      <c r="V1523" s="1">
        <v>1521</v>
      </c>
      <c r="W1523" s="1" t="s">
        <v>3582</v>
      </c>
    </row>
    <row r="1524" spans="22:23" x14ac:dyDescent="0.25">
      <c r="V1524" s="1">
        <v>1522</v>
      </c>
      <c r="W1524" s="1" t="s">
        <v>2596</v>
      </c>
    </row>
    <row r="1525" spans="22:23" x14ac:dyDescent="0.25">
      <c r="V1525" s="1">
        <v>1523</v>
      </c>
      <c r="W1525" s="1" t="s">
        <v>4296</v>
      </c>
    </row>
    <row r="1526" spans="22:23" x14ac:dyDescent="0.25">
      <c r="V1526" s="1">
        <v>1524</v>
      </c>
      <c r="W1526" s="1" t="s">
        <v>4330</v>
      </c>
    </row>
    <row r="1527" spans="22:23" x14ac:dyDescent="0.25">
      <c r="V1527" s="1">
        <v>1525</v>
      </c>
      <c r="W1527" s="1" t="s">
        <v>4364</v>
      </c>
    </row>
    <row r="1528" spans="22:23" x14ac:dyDescent="0.25">
      <c r="V1528" s="1">
        <v>1526</v>
      </c>
      <c r="W1528" s="1" t="s">
        <v>2936</v>
      </c>
    </row>
    <row r="1529" spans="22:23" x14ac:dyDescent="0.25">
      <c r="V1529" s="1">
        <v>1527</v>
      </c>
      <c r="W1529" s="1" t="s">
        <v>3310</v>
      </c>
    </row>
    <row r="1530" spans="22:23" x14ac:dyDescent="0.25">
      <c r="V1530" s="1">
        <v>1528</v>
      </c>
      <c r="W1530" s="1" t="s">
        <v>3718</v>
      </c>
    </row>
    <row r="1531" spans="22:23" x14ac:dyDescent="0.25">
      <c r="V1531" s="1">
        <v>1529</v>
      </c>
      <c r="W1531" s="1" t="s">
        <v>3684</v>
      </c>
    </row>
    <row r="1532" spans="22:23" x14ac:dyDescent="0.25">
      <c r="V1532" s="1">
        <v>1530</v>
      </c>
      <c r="W1532" s="1" t="s">
        <v>3820</v>
      </c>
    </row>
    <row r="1533" spans="22:23" x14ac:dyDescent="0.25">
      <c r="V1533" s="1">
        <v>1531</v>
      </c>
      <c r="W1533" s="1" t="s">
        <v>4466</v>
      </c>
    </row>
    <row r="1534" spans="22:23" x14ac:dyDescent="0.25">
      <c r="V1534" s="1">
        <v>1532</v>
      </c>
      <c r="W1534" s="1" t="s">
        <v>3616</v>
      </c>
    </row>
    <row r="1535" spans="22:23" x14ac:dyDescent="0.25">
      <c r="V1535" s="1">
        <v>1533</v>
      </c>
      <c r="W1535" s="1" t="s">
        <v>2732</v>
      </c>
    </row>
    <row r="1536" spans="22:23" x14ac:dyDescent="0.25">
      <c r="V1536" s="1">
        <v>1534</v>
      </c>
      <c r="W1536" s="1" t="s">
        <v>2528</v>
      </c>
    </row>
    <row r="1537" spans="22:23" x14ac:dyDescent="0.25">
      <c r="V1537" s="1">
        <v>1535</v>
      </c>
      <c r="W1537" s="1" t="s">
        <v>4432</v>
      </c>
    </row>
    <row r="1538" spans="22:23" x14ac:dyDescent="0.25">
      <c r="V1538" s="1">
        <v>1536</v>
      </c>
      <c r="W1538" s="1" t="s">
        <v>2426</v>
      </c>
    </row>
    <row r="1539" spans="22:23" x14ac:dyDescent="0.25">
      <c r="V1539" s="1">
        <v>1537</v>
      </c>
      <c r="W1539" s="1" t="s">
        <v>3888</v>
      </c>
    </row>
    <row r="1540" spans="22:23" x14ac:dyDescent="0.25">
      <c r="V1540" s="1">
        <v>1538</v>
      </c>
      <c r="W1540" s="1" t="s">
        <v>2494</v>
      </c>
    </row>
    <row r="1541" spans="22:23" x14ac:dyDescent="0.25">
      <c r="V1541" s="1">
        <v>1539</v>
      </c>
      <c r="W1541" s="1" t="s">
        <v>4500</v>
      </c>
    </row>
    <row r="1542" spans="22:23" x14ac:dyDescent="0.25">
      <c r="V1542" s="1">
        <v>1540</v>
      </c>
      <c r="W1542" s="1" t="s">
        <v>3112</v>
      </c>
    </row>
    <row r="1543" spans="22:23" x14ac:dyDescent="0.25">
      <c r="V1543" s="1">
        <v>1541</v>
      </c>
      <c r="W1543" s="1" t="s">
        <v>3996</v>
      </c>
    </row>
    <row r="1544" spans="22:23" x14ac:dyDescent="0.25">
      <c r="V1544" s="1">
        <v>1542</v>
      </c>
      <c r="W1544" s="1" t="s">
        <v>3928</v>
      </c>
    </row>
    <row r="1545" spans="22:23" x14ac:dyDescent="0.25">
      <c r="V1545" s="1">
        <v>1543</v>
      </c>
      <c r="W1545" s="1" t="s">
        <v>3078</v>
      </c>
    </row>
    <row r="1546" spans="22:23" x14ac:dyDescent="0.25">
      <c r="V1546" s="1">
        <v>1544</v>
      </c>
      <c r="W1546" s="1" t="s">
        <v>3010</v>
      </c>
    </row>
    <row r="1547" spans="22:23" x14ac:dyDescent="0.25">
      <c r="V1547" s="1">
        <v>1545</v>
      </c>
      <c r="W1547" s="1" t="s">
        <v>3384</v>
      </c>
    </row>
    <row r="1548" spans="22:23" x14ac:dyDescent="0.25">
      <c r="V1548" s="1">
        <v>1546</v>
      </c>
      <c r="W1548" s="1" t="s">
        <v>3044</v>
      </c>
    </row>
    <row r="1549" spans="22:23" x14ac:dyDescent="0.25">
      <c r="V1549" s="1">
        <v>1547</v>
      </c>
      <c r="W1549" s="1" t="s">
        <v>3962</v>
      </c>
    </row>
    <row r="1550" spans="22:23" x14ac:dyDescent="0.25">
      <c r="V1550" s="1">
        <v>1548</v>
      </c>
      <c r="W1550" s="1" t="s">
        <v>3554</v>
      </c>
    </row>
    <row r="1551" spans="22:23" x14ac:dyDescent="0.25">
      <c r="V1551" s="1">
        <v>1549</v>
      </c>
      <c r="W1551" s="1" t="s">
        <v>2568</v>
      </c>
    </row>
    <row r="1552" spans="22:23" x14ac:dyDescent="0.25">
      <c r="V1552" s="1">
        <v>1550</v>
      </c>
      <c r="W1552" s="1" t="s">
        <v>2670</v>
      </c>
    </row>
    <row r="1553" spans="22:23" x14ac:dyDescent="0.25">
      <c r="V1553" s="1">
        <v>1551</v>
      </c>
      <c r="W1553" s="1" t="s">
        <v>4030</v>
      </c>
    </row>
    <row r="1554" spans="22:23" x14ac:dyDescent="0.25">
      <c r="V1554" s="1">
        <v>1552</v>
      </c>
      <c r="W1554" s="1" t="s">
        <v>3146</v>
      </c>
    </row>
    <row r="1555" spans="22:23" x14ac:dyDescent="0.25">
      <c r="V1555" s="1">
        <v>1553</v>
      </c>
      <c r="W1555" s="1" t="s">
        <v>3350</v>
      </c>
    </row>
    <row r="1556" spans="22:23" x14ac:dyDescent="0.25">
      <c r="V1556" s="1">
        <v>1554</v>
      </c>
      <c r="W1556" s="1" t="s">
        <v>3486</v>
      </c>
    </row>
    <row r="1557" spans="22:23" x14ac:dyDescent="0.25">
      <c r="V1557" s="1">
        <v>1555</v>
      </c>
      <c r="W1557" s="1" t="s">
        <v>3418</v>
      </c>
    </row>
    <row r="1558" spans="22:23" x14ac:dyDescent="0.25">
      <c r="V1558" s="1">
        <v>1556</v>
      </c>
      <c r="W1558" s="1" t="s">
        <v>2806</v>
      </c>
    </row>
    <row r="1559" spans="22:23" x14ac:dyDescent="0.25">
      <c r="V1559" s="1">
        <v>1557</v>
      </c>
      <c r="W1559" s="1" t="s">
        <v>4064</v>
      </c>
    </row>
    <row r="1560" spans="22:23" x14ac:dyDescent="0.25">
      <c r="V1560" s="1">
        <v>1558</v>
      </c>
      <c r="W1560" s="1" t="s">
        <v>3180</v>
      </c>
    </row>
    <row r="1561" spans="22:23" x14ac:dyDescent="0.25">
      <c r="V1561" s="1">
        <v>1559</v>
      </c>
      <c r="W1561" s="1" t="s">
        <v>3758</v>
      </c>
    </row>
    <row r="1562" spans="22:23" x14ac:dyDescent="0.25">
      <c r="V1562" s="1">
        <v>1560</v>
      </c>
      <c r="W1562" s="1" t="s">
        <v>3520</v>
      </c>
    </row>
    <row r="1563" spans="22:23" x14ac:dyDescent="0.25">
      <c r="V1563" s="1">
        <v>1561</v>
      </c>
      <c r="W1563" s="1" t="s">
        <v>4404</v>
      </c>
    </row>
    <row r="1564" spans="22:23" x14ac:dyDescent="0.25">
      <c r="V1564" s="1">
        <v>1562</v>
      </c>
      <c r="W1564" s="1" t="s">
        <v>2908</v>
      </c>
    </row>
    <row r="1565" spans="22:23" x14ac:dyDescent="0.25">
      <c r="V1565" s="1">
        <v>1563</v>
      </c>
      <c r="W1565" s="1" t="s">
        <v>2704</v>
      </c>
    </row>
    <row r="1566" spans="22:23" x14ac:dyDescent="0.25">
      <c r="V1566" s="1">
        <v>1564</v>
      </c>
      <c r="W1566" s="1" t="s">
        <v>2976</v>
      </c>
    </row>
    <row r="1567" spans="22:23" x14ac:dyDescent="0.25">
      <c r="V1567" s="1">
        <v>1565</v>
      </c>
      <c r="W1567" s="1" t="s">
        <v>4540</v>
      </c>
    </row>
    <row r="1568" spans="22:23" x14ac:dyDescent="0.25">
      <c r="V1568" s="1">
        <v>1566</v>
      </c>
      <c r="W1568" s="1" t="s">
        <v>3214</v>
      </c>
    </row>
    <row r="1569" spans="22:23" x14ac:dyDescent="0.25">
      <c r="V1569" s="1">
        <v>1567</v>
      </c>
      <c r="W1569" s="1" t="s">
        <v>2466</v>
      </c>
    </row>
    <row r="1570" spans="22:23" x14ac:dyDescent="0.25">
      <c r="V1570" s="1">
        <v>1568</v>
      </c>
      <c r="W1570" s="1" t="s">
        <v>4098</v>
      </c>
    </row>
    <row r="1571" spans="22:23" x14ac:dyDescent="0.25">
      <c r="V1571" s="1">
        <v>1569</v>
      </c>
      <c r="W1571" s="1" t="s">
        <v>4132</v>
      </c>
    </row>
    <row r="1572" spans="22:23" x14ac:dyDescent="0.25">
      <c r="V1572" s="1">
        <v>1570</v>
      </c>
      <c r="W1572" s="1" t="s">
        <v>4166</v>
      </c>
    </row>
    <row r="1573" spans="22:23" x14ac:dyDescent="0.25">
      <c r="V1573" s="1">
        <v>1571</v>
      </c>
      <c r="W1573" s="1" t="s">
        <v>3248</v>
      </c>
    </row>
    <row r="1574" spans="22:23" x14ac:dyDescent="0.25">
      <c r="V1574" s="1">
        <v>1572</v>
      </c>
      <c r="W1574" s="1" t="s">
        <v>4200</v>
      </c>
    </row>
    <row r="1575" spans="22:23" x14ac:dyDescent="0.25">
      <c r="V1575" s="1">
        <v>1573</v>
      </c>
      <c r="W1575" s="1" t="s">
        <v>3452</v>
      </c>
    </row>
    <row r="1576" spans="22:23" x14ac:dyDescent="0.25">
      <c r="V1576" s="1">
        <v>1574</v>
      </c>
      <c r="W1576" s="1" t="s">
        <v>2772</v>
      </c>
    </row>
    <row r="1577" spans="22:23" x14ac:dyDescent="0.25">
      <c r="V1577" s="1">
        <v>1575</v>
      </c>
      <c r="W1577" s="1" t="s">
        <v>3656</v>
      </c>
    </row>
    <row r="1578" spans="22:23" x14ac:dyDescent="0.25">
      <c r="V1578" s="1">
        <v>1576</v>
      </c>
      <c r="W1578" s="1" t="s">
        <v>3792</v>
      </c>
    </row>
    <row r="1579" spans="22:23" x14ac:dyDescent="0.25">
      <c r="V1579" s="1">
        <v>1577</v>
      </c>
      <c r="W1579" s="1" t="s">
        <v>2874</v>
      </c>
    </row>
    <row r="1580" spans="22:23" x14ac:dyDescent="0.25">
      <c r="V1580" s="1">
        <v>1578</v>
      </c>
      <c r="W1580" s="1" t="s">
        <v>4234</v>
      </c>
    </row>
    <row r="1581" spans="22:23" x14ac:dyDescent="0.25">
      <c r="V1581" s="1">
        <v>1579</v>
      </c>
      <c r="W1581" s="1" t="s">
        <v>3282</v>
      </c>
    </row>
    <row r="1582" spans="22:23" x14ac:dyDescent="0.25">
      <c r="V1582" s="1">
        <v>1580</v>
      </c>
      <c r="W1582" s="1" t="s">
        <v>2636</v>
      </c>
    </row>
    <row r="1583" spans="22:23" x14ac:dyDescent="0.25">
      <c r="V1583" s="1">
        <v>1581</v>
      </c>
      <c r="W1583" s="1" t="s">
        <v>2840</v>
      </c>
    </row>
    <row r="1584" spans="22:23" x14ac:dyDescent="0.25">
      <c r="V1584" s="1">
        <v>1582</v>
      </c>
      <c r="W1584" s="1" t="s">
        <v>4268</v>
      </c>
    </row>
    <row r="1585" spans="22:23" x14ac:dyDescent="0.25">
      <c r="V1585" s="1">
        <v>1583</v>
      </c>
      <c r="W1585" s="1" t="s">
        <v>3860</v>
      </c>
    </row>
    <row r="1586" spans="22:23" x14ac:dyDescent="0.25">
      <c r="V1586" s="1">
        <v>1584</v>
      </c>
      <c r="W1586" s="1" t="s">
        <v>3588</v>
      </c>
    </row>
    <row r="1587" spans="22:23" x14ac:dyDescent="0.25">
      <c r="V1587" s="1">
        <v>1585</v>
      </c>
      <c r="W1587" s="1" t="s">
        <v>2602</v>
      </c>
    </row>
    <row r="1588" spans="22:23" x14ac:dyDescent="0.25">
      <c r="V1588" s="1">
        <v>1586</v>
      </c>
      <c r="W1588" s="1" t="s">
        <v>4302</v>
      </c>
    </row>
    <row r="1589" spans="22:23" x14ac:dyDescent="0.25">
      <c r="V1589" s="1">
        <v>1587</v>
      </c>
      <c r="W1589" s="1" t="s">
        <v>4336</v>
      </c>
    </row>
    <row r="1590" spans="22:23" x14ac:dyDescent="0.25">
      <c r="V1590" s="1">
        <v>1588</v>
      </c>
      <c r="W1590" s="1" t="s">
        <v>4370</v>
      </c>
    </row>
    <row r="1591" spans="22:23" x14ac:dyDescent="0.25">
      <c r="V1591" s="1">
        <v>1589</v>
      </c>
      <c r="W1591" s="1" t="s">
        <v>2942</v>
      </c>
    </row>
    <row r="1592" spans="22:23" x14ac:dyDescent="0.25">
      <c r="V1592" s="1">
        <v>1590</v>
      </c>
      <c r="W1592" s="1" t="s">
        <v>3316</v>
      </c>
    </row>
    <row r="1593" spans="22:23" x14ac:dyDescent="0.25">
      <c r="V1593" s="1">
        <v>1591</v>
      </c>
      <c r="W1593" s="1" t="s">
        <v>3724</v>
      </c>
    </row>
    <row r="1594" spans="22:23" x14ac:dyDescent="0.25">
      <c r="V1594" s="1">
        <v>1592</v>
      </c>
      <c r="W1594" s="1" t="s">
        <v>3690</v>
      </c>
    </row>
    <row r="1595" spans="22:23" x14ac:dyDescent="0.25">
      <c r="V1595" s="1">
        <v>1593</v>
      </c>
      <c r="W1595" s="1" t="s">
        <v>3826</v>
      </c>
    </row>
    <row r="1596" spans="22:23" x14ac:dyDescent="0.25">
      <c r="V1596" s="1">
        <v>1594</v>
      </c>
      <c r="W1596" s="1" t="s">
        <v>4472</v>
      </c>
    </row>
    <row r="1597" spans="22:23" x14ac:dyDescent="0.25">
      <c r="V1597" s="1">
        <v>1595</v>
      </c>
      <c r="W1597" s="1" t="s">
        <v>3622</v>
      </c>
    </row>
    <row r="1598" spans="22:23" x14ac:dyDescent="0.25">
      <c r="V1598" s="1">
        <v>1596</v>
      </c>
      <c r="W1598" s="1" t="s">
        <v>2738</v>
      </c>
    </row>
    <row r="1599" spans="22:23" x14ac:dyDescent="0.25">
      <c r="V1599" s="1">
        <v>1597</v>
      </c>
      <c r="W1599" s="1" t="s">
        <v>2534</v>
      </c>
    </row>
    <row r="1600" spans="22:23" x14ac:dyDescent="0.25">
      <c r="V1600" s="1">
        <v>1598</v>
      </c>
      <c r="W1600" s="1" t="s">
        <v>4438</v>
      </c>
    </row>
    <row r="1601" spans="22:23" x14ac:dyDescent="0.25">
      <c r="V1601" s="1">
        <v>1599</v>
      </c>
      <c r="W1601" s="1" t="s">
        <v>2432</v>
      </c>
    </row>
    <row r="1602" spans="22:23" x14ac:dyDescent="0.25">
      <c r="V1602" s="1">
        <v>1600</v>
      </c>
      <c r="W1602" s="1" t="s">
        <v>3894</v>
      </c>
    </row>
    <row r="1603" spans="22:23" x14ac:dyDescent="0.25">
      <c r="V1603" s="1">
        <v>1601</v>
      </c>
      <c r="W1603" s="1" t="s">
        <v>2500</v>
      </c>
    </row>
    <row r="1604" spans="22:23" x14ac:dyDescent="0.25">
      <c r="V1604" s="1">
        <v>1602</v>
      </c>
      <c r="W1604" s="1" t="s">
        <v>4506</v>
      </c>
    </row>
    <row r="1605" spans="22:23" x14ac:dyDescent="0.25">
      <c r="V1605" s="1">
        <v>1603</v>
      </c>
      <c r="W1605" s="1" t="s">
        <v>3108</v>
      </c>
    </row>
    <row r="1606" spans="22:23" x14ac:dyDescent="0.25">
      <c r="V1606" s="1">
        <v>1604</v>
      </c>
      <c r="W1606" s="1" t="s">
        <v>3992</v>
      </c>
    </row>
    <row r="1607" spans="22:23" x14ac:dyDescent="0.25">
      <c r="V1607" s="1">
        <v>1605</v>
      </c>
      <c r="W1607" s="1" t="s">
        <v>3924</v>
      </c>
    </row>
    <row r="1608" spans="22:23" x14ac:dyDescent="0.25">
      <c r="V1608" s="1">
        <v>1606</v>
      </c>
      <c r="W1608" s="1" t="s">
        <v>3074</v>
      </c>
    </row>
    <row r="1609" spans="22:23" x14ac:dyDescent="0.25">
      <c r="V1609" s="1">
        <v>1607</v>
      </c>
      <c r="W1609" s="1" t="s">
        <v>3006</v>
      </c>
    </row>
    <row r="1610" spans="22:23" x14ac:dyDescent="0.25">
      <c r="V1610" s="1">
        <v>1608</v>
      </c>
      <c r="W1610" s="1" t="s">
        <v>3380</v>
      </c>
    </row>
    <row r="1611" spans="22:23" x14ac:dyDescent="0.25">
      <c r="V1611" s="1">
        <v>1609</v>
      </c>
      <c r="W1611" s="1" t="s">
        <v>3040</v>
      </c>
    </row>
    <row r="1612" spans="22:23" x14ac:dyDescent="0.25">
      <c r="V1612" s="1">
        <v>1610</v>
      </c>
      <c r="W1612" s="1" t="s">
        <v>3958</v>
      </c>
    </row>
    <row r="1613" spans="22:23" x14ac:dyDescent="0.25">
      <c r="V1613" s="1">
        <v>1611</v>
      </c>
      <c r="W1613" s="1" t="s">
        <v>3550</v>
      </c>
    </row>
    <row r="1614" spans="22:23" x14ac:dyDescent="0.25">
      <c r="V1614" s="1">
        <v>1612</v>
      </c>
      <c r="W1614" s="1" t="s">
        <v>2564</v>
      </c>
    </row>
    <row r="1615" spans="22:23" x14ac:dyDescent="0.25">
      <c r="V1615" s="1">
        <v>1613</v>
      </c>
      <c r="W1615" s="1" t="s">
        <v>2666</v>
      </c>
    </row>
    <row r="1616" spans="22:23" x14ac:dyDescent="0.25">
      <c r="V1616" s="1">
        <v>1614</v>
      </c>
      <c r="W1616" s="1" t="s">
        <v>4026</v>
      </c>
    </row>
    <row r="1617" spans="22:23" x14ac:dyDescent="0.25">
      <c r="V1617" s="1">
        <v>1615</v>
      </c>
      <c r="W1617" s="1" t="s">
        <v>3142</v>
      </c>
    </row>
    <row r="1618" spans="22:23" x14ac:dyDescent="0.25">
      <c r="V1618" s="1">
        <v>1616</v>
      </c>
      <c r="W1618" s="1" t="s">
        <v>3346</v>
      </c>
    </row>
    <row r="1619" spans="22:23" x14ac:dyDescent="0.25">
      <c r="V1619" s="1">
        <v>1617</v>
      </c>
      <c r="W1619" s="1" t="s">
        <v>3482</v>
      </c>
    </row>
    <row r="1620" spans="22:23" x14ac:dyDescent="0.25">
      <c r="V1620" s="1">
        <v>1618</v>
      </c>
      <c r="W1620" s="1" t="s">
        <v>3414</v>
      </c>
    </row>
    <row r="1621" spans="22:23" x14ac:dyDescent="0.25">
      <c r="V1621" s="1">
        <v>1619</v>
      </c>
      <c r="W1621" s="1" t="s">
        <v>2802</v>
      </c>
    </row>
    <row r="1622" spans="22:23" x14ac:dyDescent="0.25">
      <c r="V1622" s="1">
        <v>1620</v>
      </c>
      <c r="W1622" s="1" t="s">
        <v>4060</v>
      </c>
    </row>
    <row r="1623" spans="22:23" x14ac:dyDescent="0.25">
      <c r="V1623" s="1">
        <v>1621</v>
      </c>
      <c r="W1623" s="1" t="s">
        <v>3176</v>
      </c>
    </row>
    <row r="1624" spans="22:23" x14ac:dyDescent="0.25">
      <c r="V1624" s="1">
        <v>1622</v>
      </c>
      <c r="W1624" s="1" t="s">
        <v>3754</v>
      </c>
    </row>
    <row r="1625" spans="22:23" x14ac:dyDescent="0.25">
      <c r="V1625" s="1">
        <v>1623</v>
      </c>
      <c r="W1625" s="1" t="s">
        <v>3516</v>
      </c>
    </row>
    <row r="1626" spans="22:23" x14ac:dyDescent="0.25">
      <c r="V1626" s="1">
        <v>1624</v>
      </c>
      <c r="W1626" s="1" t="s">
        <v>4400</v>
      </c>
    </row>
    <row r="1627" spans="22:23" x14ac:dyDescent="0.25">
      <c r="V1627" s="1">
        <v>1625</v>
      </c>
      <c r="W1627" s="1" t="s">
        <v>2904</v>
      </c>
    </row>
    <row r="1628" spans="22:23" x14ac:dyDescent="0.25">
      <c r="V1628" s="1">
        <v>1626</v>
      </c>
      <c r="W1628" s="1" t="s">
        <v>2700</v>
      </c>
    </row>
    <row r="1629" spans="22:23" x14ac:dyDescent="0.25">
      <c r="V1629" s="1">
        <v>1627</v>
      </c>
      <c r="W1629" s="1" t="s">
        <v>2972</v>
      </c>
    </row>
    <row r="1630" spans="22:23" x14ac:dyDescent="0.25">
      <c r="V1630" s="1">
        <v>1628</v>
      </c>
      <c r="W1630" s="1" t="s">
        <v>4536</v>
      </c>
    </row>
    <row r="1631" spans="22:23" x14ac:dyDescent="0.25">
      <c r="V1631" s="1">
        <v>1629</v>
      </c>
      <c r="W1631" s="1" t="s">
        <v>3210</v>
      </c>
    </row>
    <row r="1632" spans="22:23" x14ac:dyDescent="0.25">
      <c r="V1632" s="1">
        <v>1630</v>
      </c>
      <c r="W1632" s="1" t="s">
        <v>2462</v>
      </c>
    </row>
    <row r="1633" spans="22:23" x14ac:dyDescent="0.25">
      <c r="V1633" s="1">
        <v>1631</v>
      </c>
      <c r="W1633" s="1" t="s">
        <v>4094</v>
      </c>
    </row>
    <row r="1634" spans="22:23" x14ac:dyDescent="0.25">
      <c r="V1634" s="1">
        <v>1632</v>
      </c>
      <c r="W1634" s="1" t="s">
        <v>4128</v>
      </c>
    </row>
    <row r="1635" spans="22:23" x14ac:dyDescent="0.25">
      <c r="V1635" s="1">
        <v>1633</v>
      </c>
      <c r="W1635" s="1" t="s">
        <v>4162</v>
      </c>
    </row>
    <row r="1636" spans="22:23" x14ac:dyDescent="0.25">
      <c r="V1636" s="1">
        <v>1634</v>
      </c>
      <c r="W1636" s="1" t="s">
        <v>3244</v>
      </c>
    </row>
    <row r="1637" spans="22:23" x14ac:dyDescent="0.25">
      <c r="V1637" s="1">
        <v>1635</v>
      </c>
      <c r="W1637" s="1" t="s">
        <v>4196</v>
      </c>
    </row>
    <row r="1638" spans="22:23" x14ac:dyDescent="0.25">
      <c r="V1638" s="1">
        <v>1636</v>
      </c>
      <c r="W1638" s="1" t="s">
        <v>3448</v>
      </c>
    </row>
    <row r="1639" spans="22:23" x14ac:dyDescent="0.25">
      <c r="V1639" s="1">
        <v>1637</v>
      </c>
      <c r="W1639" s="1" t="s">
        <v>2768</v>
      </c>
    </row>
    <row r="1640" spans="22:23" x14ac:dyDescent="0.25">
      <c r="V1640" s="1">
        <v>1638</v>
      </c>
      <c r="W1640" s="1" t="s">
        <v>3652</v>
      </c>
    </row>
    <row r="1641" spans="22:23" x14ac:dyDescent="0.25">
      <c r="V1641" s="1">
        <v>1639</v>
      </c>
      <c r="W1641" s="1" t="s">
        <v>3788</v>
      </c>
    </row>
    <row r="1642" spans="22:23" x14ac:dyDescent="0.25">
      <c r="V1642" s="1">
        <v>1640</v>
      </c>
      <c r="W1642" s="1" t="s">
        <v>2870</v>
      </c>
    </row>
    <row r="1643" spans="22:23" x14ac:dyDescent="0.25">
      <c r="V1643" s="1">
        <v>1641</v>
      </c>
      <c r="W1643" s="1" t="s">
        <v>4230</v>
      </c>
    </row>
    <row r="1644" spans="22:23" x14ac:dyDescent="0.25">
      <c r="V1644" s="1">
        <v>1642</v>
      </c>
      <c r="W1644" s="1" t="s">
        <v>3278</v>
      </c>
    </row>
    <row r="1645" spans="22:23" x14ac:dyDescent="0.25">
      <c r="V1645" s="1">
        <v>1643</v>
      </c>
      <c r="W1645" s="1" t="s">
        <v>2632</v>
      </c>
    </row>
    <row r="1646" spans="22:23" x14ac:dyDescent="0.25">
      <c r="V1646" s="1">
        <v>1644</v>
      </c>
      <c r="W1646" s="1" t="s">
        <v>2836</v>
      </c>
    </row>
    <row r="1647" spans="22:23" x14ac:dyDescent="0.25">
      <c r="V1647" s="1">
        <v>1645</v>
      </c>
      <c r="W1647" s="1" t="s">
        <v>4264</v>
      </c>
    </row>
    <row r="1648" spans="22:23" x14ac:dyDescent="0.25">
      <c r="V1648" s="1">
        <v>1646</v>
      </c>
      <c r="W1648" s="1" t="s">
        <v>3856</v>
      </c>
    </row>
    <row r="1649" spans="22:23" x14ac:dyDescent="0.25">
      <c r="V1649" s="1">
        <v>1647</v>
      </c>
      <c r="W1649" s="1" t="s">
        <v>3584</v>
      </c>
    </row>
    <row r="1650" spans="22:23" x14ac:dyDescent="0.25">
      <c r="V1650" s="1">
        <v>1648</v>
      </c>
      <c r="W1650" s="1" t="s">
        <v>2598</v>
      </c>
    </row>
    <row r="1651" spans="22:23" x14ac:dyDescent="0.25">
      <c r="V1651" s="1">
        <v>1649</v>
      </c>
      <c r="W1651" s="1" t="s">
        <v>4298</v>
      </c>
    </row>
    <row r="1652" spans="22:23" x14ac:dyDescent="0.25">
      <c r="V1652" s="1">
        <v>1650</v>
      </c>
      <c r="W1652" s="1" t="s">
        <v>4332</v>
      </c>
    </row>
    <row r="1653" spans="22:23" x14ac:dyDescent="0.25">
      <c r="V1653" s="1">
        <v>1651</v>
      </c>
      <c r="W1653" s="1" t="s">
        <v>4366</v>
      </c>
    </row>
    <row r="1654" spans="22:23" x14ac:dyDescent="0.25">
      <c r="V1654" s="1">
        <v>1652</v>
      </c>
      <c r="W1654" s="1" t="s">
        <v>2938</v>
      </c>
    </row>
    <row r="1655" spans="22:23" x14ac:dyDescent="0.25">
      <c r="V1655" s="1">
        <v>1653</v>
      </c>
      <c r="W1655" s="1" t="s">
        <v>3312</v>
      </c>
    </row>
    <row r="1656" spans="22:23" x14ac:dyDescent="0.25">
      <c r="V1656" s="1">
        <v>1654</v>
      </c>
      <c r="W1656" s="1" t="s">
        <v>3720</v>
      </c>
    </row>
    <row r="1657" spans="22:23" x14ac:dyDescent="0.25">
      <c r="V1657" s="1">
        <v>1655</v>
      </c>
      <c r="W1657" s="1" t="s">
        <v>3686</v>
      </c>
    </row>
    <row r="1658" spans="22:23" x14ac:dyDescent="0.25">
      <c r="V1658" s="1">
        <v>1656</v>
      </c>
      <c r="W1658" s="1" t="s">
        <v>3822</v>
      </c>
    </row>
    <row r="1659" spans="22:23" x14ac:dyDescent="0.25">
      <c r="V1659" s="1">
        <v>1657</v>
      </c>
      <c r="W1659" s="1" t="s">
        <v>4468</v>
      </c>
    </row>
    <row r="1660" spans="22:23" x14ac:dyDescent="0.25">
      <c r="V1660" s="1">
        <v>1658</v>
      </c>
      <c r="W1660" s="1" t="s">
        <v>3618</v>
      </c>
    </row>
    <row r="1661" spans="22:23" x14ac:dyDescent="0.25">
      <c r="V1661" s="1">
        <v>1659</v>
      </c>
      <c r="W1661" s="1" t="s">
        <v>2734</v>
      </c>
    </row>
    <row r="1662" spans="22:23" x14ac:dyDescent="0.25">
      <c r="V1662" s="1">
        <v>1660</v>
      </c>
      <c r="W1662" s="1" t="s">
        <v>2530</v>
      </c>
    </row>
    <row r="1663" spans="22:23" x14ac:dyDescent="0.25">
      <c r="V1663" s="1">
        <v>1661</v>
      </c>
      <c r="W1663" s="1" t="s">
        <v>4434</v>
      </c>
    </row>
    <row r="1664" spans="22:23" x14ac:dyDescent="0.25">
      <c r="V1664" s="1">
        <v>1662</v>
      </c>
      <c r="W1664" s="1" t="s">
        <v>2428</v>
      </c>
    </row>
    <row r="1665" spans="22:23" x14ac:dyDescent="0.25">
      <c r="V1665" s="1">
        <v>1663</v>
      </c>
      <c r="W1665" s="1" t="s">
        <v>3890</v>
      </c>
    </row>
    <row r="1666" spans="22:23" x14ac:dyDescent="0.25">
      <c r="V1666" s="1">
        <v>1664</v>
      </c>
      <c r="W1666" s="1" t="s">
        <v>2496</v>
      </c>
    </row>
    <row r="1667" spans="22:23" x14ac:dyDescent="0.25">
      <c r="V1667" s="1">
        <v>1665</v>
      </c>
      <c r="W1667" s="1" t="s">
        <v>4502</v>
      </c>
    </row>
    <row r="1668" spans="22:23" x14ac:dyDescent="0.25">
      <c r="V1668" s="1">
        <v>1666</v>
      </c>
      <c r="W1668" s="1" t="s">
        <v>3118</v>
      </c>
    </row>
    <row r="1669" spans="22:23" x14ac:dyDescent="0.25">
      <c r="V1669" s="1">
        <v>1667</v>
      </c>
      <c r="W1669" s="1" t="s">
        <v>4002</v>
      </c>
    </row>
    <row r="1670" spans="22:23" x14ac:dyDescent="0.25">
      <c r="V1670" s="1">
        <v>1668</v>
      </c>
      <c r="W1670" s="1" t="s">
        <v>3934</v>
      </c>
    </row>
    <row r="1671" spans="22:23" x14ac:dyDescent="0.25">
      <c r="V1671" s="1">
        <v>1669</v>
      </c>
      <c r="W1671" s="1" t="s">
        <v>3084</v>
      </c>
    </row>
    <row r="1672" spans="22:23" x14ac:dyDescent="0.25">
      <c r="V1672" s="1">
        <v>1670</v>
      </c>
      <c r="W1672" s="1" t="s">
        <v>3016</v>
      </c>
    </row>
    <row r="1673" spans="22:23" x14ac:dyDescent="0.25">
      <c r="V1673" s="1">
        <v>1671</v>
      </c>
      <c r="W1673" s="1" t="s">
        <v>3390</v>
      </c>
    </row>
    <row r="1674" spans="22:23" x14ac:dyDescent="0.25">
      <c r="V1674" s="1">
        <v>1672</v>
      </c>
      <c r="W1674" s="1" t="s">
        <v>3050</v>
      </c>
    </row>
    <row r="1675" spans="22:23" x14ac:dyDescent="0.25">
      <c r="V1675" s="1">
        <v>1673</v>
      </c>
      <c r="W1675" s="1" t="s">
        <v>3968</v>
      </c>
    </row>
    <row r="1676" spans="22:23" x14ac:dyDescent="0.25">
      <c r="V1676" s="1">
        <v>1674</v>
      </c>
      <c r="W1676" s="1" t="s">
        <v>3560</v>
      </c>
    </row>
    <row r="1677" spans="22:23" x14ac:dyDescent="0.25">
      <c r="V1677" s="1">
        <v>1675</v>
      </c>
      <c r="W1677" s="1" t="s">
        <v>2574</v>
      </c>
    </row>
    <row r="1678" spans="22:23" x14ac:dyDescent="0.25">
      <c r="V1678" s="1">
        <v>1676</v>
      </c>
      <c r="W1678" s="1" t="s">
        <v>2676</v>
      </c>
    </row>
    <row r="1679" spans="22:23" x14ac:dyDescent="0.25">
      <c r="V1679" s="1">
        <v>1677</v>
      </c>
      <c r="W1679" s="1" t="s">
        <v>4036</v>
      </c>
    </row>
    <row r="1680" spans="22:23" x14ac:dyDescent="0.25">
      <c r="V1680" s="1">
        <v>1678</v>
      </c>
      <c r="W1680" s="1" t="s">
        <v>3152</v>
      </c>
    </row>
    <row r="1681" spans="22:23" x14ac:dyDescent="0.25">
      <c r="V1681" s="1">
        <v>1679</v>
      </c>
      <c r="W1681" s="1" t="s">
        <v>3356</v>
      </c>
    </row>
    <row r="1682" spans="22:23" x14ac:dyDescent="0.25">
      <c r="V1682" s="1">
        <v>1680</v>
      </c>
      <c r="W1682" s="1" t="s">
        <v>3492</v>
      </c>
    </row>
    <row r="1683" spans="22:23" x14ac:dyDescent="0.25">
      <c r="V1683" s="1">
        <v>1681</v>
      </c>
      <c r="W1683" s="1" t="s">
        <v>3424</v>
      </c>
    </row>
    <row r="1684" spans="22:23" x14ac:dyDescent="0.25">
      <c r="V1684" s="1">
        <v>1682</v>
      </c>
      <c r="W1684" s="1" t="s">
        <v>2812</v>
      </c>
    </row>
    <row r="1685" spans="22:23" x14ac:dyDescent="0.25">
      <c r="V1685" s="1">
        <v>1683</v>
      </c>
      <c r="W1685" s="1" t="s">
        <v>4070</v>
      </c>
    </row>
    <row r="1686" spans="22:23" x14ac:dyDescent="0.25">
      <c r="V1686" s="1">
        <v>1684</v>
      </c>
      <c r="W1686" s="1" t="s">
        <v>3186</v>
      </c>
    </row>
    <row r="1687" spans="22:23" x14ac:dyDescent="0.25">
      <c r="V1687" s="1">
        <v>1685</v>
      </c>
      <c r="W1687" s="1" t="s">
        <v>3764</v>
      </c>
    </row>
    <row r="1688" spans="22:23" x14ac:dyDescent="0.25">
      <c r="V1688" s="1">
        <v>1686</v>
      </c>
      <c r="W1688" s="1" t="s">
        <v>3526</v>
      </c>
    </row>
    <row r="1689" spans="22:23" x14ac:dyDescent="0.25">
      <c r="V1689" s="1">
        <v>1687</v>
      </c>
      <c r="W1689" s="1" t="s">
        <v>4410</v>
      </c>
    </row>
    <row r="1690" spans="22:23" x14ac:dyDescent="0.25">
      <c r="V1690" s="1">
        <v>1688</v>
      </c>
      <c r="W1690" s="1" t="s">
        <v>2914</v>
      </c>
    </row>
    <row r="1691" spans="22:23" x14ac:dyDescent="0.25">
      <c r="V1691" s="1">
        <v>1689</v>
      </c>
      <c r="W1691" s="1" t="s">
        <v>2710</v>
      </c>
    </row>
    <row r="1692" spans="22:23" x14ac:dyDescent="0.25">
      <c r="V1692" s="1">
        <v>1690</v>
      </c>
      <c r="W1692" s="1" t="s">
        <v>2982</v>
      </c>
    </row>
    <row r="1693" spans="22:23" x14ac:dyDescent="0.25">
      <c r="V1693" s="1">
        <v>1691</v>
      </c>
      <c r="W1693" s="1" t="s">
        <v>4546</v>
      </c>
    </row>
    <row r="1694" spans="22:23" x14ac:dyDescent="0.25">
      <c r="V1694" s="1">
        <v>1692</v>
      </c>
      <c r="W1694" s="1" t="s">
        <v>3220</v>
      </c>
    </row>
    <row r="1695" spans="22:23" x14ac:dyDescent="0.25">
      <c r="V1695" s="1">
        <v>1693</v>
      </c>
      <c r="W1695" s="1" t="s">
        <v>2472</v>
      </c>
    </row>
    <row r="1696" spans="22:23" x14ac:dyDescent="0.25">
      <c r="V1696" s="1">
        <v>1694</v>
      </c>
      <c r="W1696" s="1" t="s">
        <v>4104</v>
      </c>
    </row>
    <row r="1697" spans="22:23" x14ac:dyDescent="0.25">
      <c r="V1697" s="1">
        <v>1695</v>
      </c>
      <c r="W1697" s="1" t="s">
        <v>4138</v>
      </c>
    </row>
    <row r="1698" spans="22:23" x14ac:dyDescent="0.25">
      <c r="V1698" s="1">
        <v>1696</v>
      </c>
      <c r="W1698" s="1" t="s">
        <v>4172</v>
      </c>
    </row>
    <row r="1699" spans="22:23" x14ac:dyDescent="0.25">
      <c r="V1699" s="1">
        <v>1697</v>
      </c>
      <c r="W1699" s="1" t="s">
        <v>3254</v>
      </c>
    </row>
    <row r="1700" spans="22:23" x14ac:dyDescent="0.25">
      <c r="V1700" s="1">
        <v>1698</v>
      </c>
      <c r="W1700" s="1" t="s">
        <v>4206</v>
      </c>
    </row>
    <row r="1701" spans="22:23" x14ac:dyDescent="0.25">
      <c r="V1701" s="1">
        <v>1699</v>
      </c>
      <c r="W1701" s="1" t="s">
        <v>3458</v>
      </c>
    </row>
    <row r="1702" spans="22:23" x14ac:dyDescent="0.25">
      <c r="V1702" s="1">
        <v>1700</v>
      </c>
      <c r="W1702" s="1" t="s">
        <v>2778</v>
      </c>
    </row>
    <row r="1703" spans="22:23" x14ac:dyDescent="0.25">
      <c r="V1703" s="1">
        <v>1701</v>
      </c>
      <c r="W1703" s="1" t="s">
        <v>3662</v>
      </c>
    </row>
    <row r="1704" spans="22:23" x14ac:dyDescent="0.25">
      <c r="V1704" s="1">
        <v>1702</v>
      </c>
      <c r="W1704" s="1" t="s">
        <v>3798</v>
      </c>
    </row>
    <row r="1705" spans="22:23" x14ac:dyDescent="0.25">
      <c r="V1705" s="1">
        <v>1703</v>
      </c>
      <c r="W1705" s="1" t="s">
        <v>2880</v>
      </c>
    </row>
    <row r="1706" spans="22:23" x14ac:dyDescent="0.25">
      <c r="V1706" s="1">
        <v>1704</v>
      </c>
      <c r="W1706" s="1" t="s">
        <v>4240</v>
      </c>
    </row>
    <row r="1707" spans="22:23" x14ac:dyDescent="0.25">
      <c r="V1707" s="1">
        <v>1705</v>
      </c>
      <c r="W1707" s="1" t="s">
        <v>3288</v>
      </c>
    </row>
    <row r="1708" spans="22:23" x14ac:dyDescent="0.25">
      <c r="V1708" s="1">
        <v>1706</v>
      </c>
      <c r="W1708" s="1" t="s">
        <v>2642</v>
      </c>
    </row>
    <row r="1709" spans="22:23" x14ac:dyDescent="0.25">
      <c r="V1709" s="1">
        <v>1707</v>
      </c>
      <c r="W1709" s="1" t="s">
        <v>2846</v>
      </c>
    </row>
    <row r="1710" spans="22:23" x14ac:dyDescent="0.25">
      <c r="V1710" s="1">
        <v>1708</v>
      </c>
      <c r="W1710" s="1" t="s">
        <v>4274</v>
      </c>
    </row>
    <row r="1711" spans="22:23" x14ac:dyDescent="0.25">
      <c r="V1711" s="1">
        <v>1709</v>
      </c>
      <c r="W1711" s="1" t="s">
        <v>3866</v>
      </c>
    </row>
    <row r="1712" spans="22:23" x14ac:dyDescent="0.25">
      <c r="V1712" s="1">
        <v>1710</v>
      </c>
      <c r="W1712" s="1" t="s">
        <v>3594</v>
      </c>
    </row>
    <row r="1713" spans="22:23" x14ac:dyDescent="0.25">
      <c r="V1713" s="1">
        <v>1711</v>
      </c>
      <c r="W1713" s="1" t="s">
        <v>2608</v>
      </c>
    </row>
    <row r="1714" spans="22:23" x14ac:dyDescent="0.25">
      <c r="V1714" s="1">
        <v>1712</v>
      </c>
      <c r="W1714" s="1" t="s">
        <v>4308</v>
      </c>
    </row>
    <row r="1715" spans="22:23" x14ac:dyDescent="0.25">
      <c r="V1715" s="1">
        <v>1713</v>
      </c>
      <c r="W1715" s="1" t="s">
        <v>4342</v>
      </c>
    </row>
    <row r="1716" spans="22:23" x14ac:dyDescent="0.25">
      <c r="V1716" s="1">
        <v>1714</v>
      </c>
      <c r="W1716" s="1" t="s">
        <v>4376</v>
      </c>
    </row>
    <row r="1717" spans="22:23" x14ac:dyDescent="0.25">
      <c r="V1717" s="1">
        <v>1715</v>
      </c>
      <c r="W1717" s="1" t="s">
        <v>2948</v>
      </c>
    </row>
    <row r="1718" spans="22:23" x14ac:dyDescent="0.25">
      <c r="V1718" s="1">
        <v>1716</v>
      </c>
      <c r="W1718" s="1" t="s">
        <v>3322</v>
      </c>
    </row>
    <row r="1719" spans="22:23" x14ac:dyDescent="0.25">
      <c r="V1719" s="1">
        <v>1717</v>
      </c>
      <c r="W1719" s="1" t="s">
        <v>3730</v>
      </c>
    </row>
    <row r="1720" spans="22:23" x14ac:dyDescent="0.25">
      <c r="V1720" s="1">
        <v>1718</v>
      </c>
      <c r="W1720" s="1" t="s">
        <v>3696</v>
      </c>
    </row>
    <row r="1721" spans="22:23" x14ac:dyDescent="0.25">
      <c r="V1721" s="1">
        <v>1719</v>
      </c>
      <c r="W1721" s="1" t="s">
        <v>3832</v>
      </c>
    </row>
    <row r="1722" spans="22:23" x14ac:dyDescent="0.25">
      <c r="V1722" s="1">
        <v>1720</v>
      </c>
      <c r="W1722" s="1" t="s">
        <v>4478</v>
      </c>
    </row>
    <row r="1723" spans="22:23" x14ac:dyDescent="0.25">
      <c r="V1723" s="1">
        <v>1721</v>
      </c>
      <c r="W1723" s="1" t="s">
        <v>3628</v>
      </c>
    </row>
    <row r="1724" spans="22:23" x14ac:dyDescent="0.25">
      <c r="V1724" s="1">
        <v>1722</v>
      </c>
      <c r="W1724" s="1" t="s">
        <v>2744</v>
      </c>
    </row>
    <row r="1725" spans="22:23" x14ac:dyDescent="0.25">
      <c r="V1725" s="1">
        <v>1723</v>
      </c>
      <c r="W1725" s="1" t="s">
        <v>2540</v>
      </c>
    </row>
    <row r="1726" spans="22:23" x14ac:dyDescent="0.25">
      <c r="V1726" s="1">
        <v>1724</v>
      </c>
      <c r="W1726" s="1" t="s">
        <v>4444</v>
      </c>
    </row>
    <row r="1727" spans="22:23" x14ac:dyDescent="0.25">
      <c r="V1727" s="1">
        <v>1725</v>
      </c>
      <c r="W1727" s="1" t="s">
        <v>2438</v>
      </c>
    </row>
    <row r="1728" spans="22:23" x14ac:dyDescent="0.25">
      <c r="V1728" s="1">
        <v>1726</v>
      </c>
      <c r="W1728" s="1" t="s">
        <v>3900</v>
      </c>
    </row>
    <row r="1729" spans="22:23" x14ac:dyDescent="0.25">
      <c r="V1729" s="1">
        <v>1727</v>
      </c>
      <c r="W1729" s="1" t="s">
        <v>2506</v>
      </c>
    </row>
    <row r="1730" spans="22:23" x14ac:dyDescent="0.25">
      <c r="V1730" s="1">
        <v>1728</v>
      </c>
      <c r="W1730" s="1" t="s">
        <v>4512</v>
      </c>
    </row>
    <row r="1731" spans="22:23" x14ac:dyDescent="0.25">
      <c r="V1731" s="1">
        <v>1729</v>
      </c>
      <c r="W1731" s="1" t="s">
        <v>3110</v>
      </c>
    </row>
    <row r="1732" spans="22:23" x14ac:dyDescent="0.25">
      <c r="V1732" s="1">
        <v>1730</v>
      </c>
      <c r="W1732" s="1" t="s">
        <v>3994</v>
      </c>
    </row>
    <row r="1733" spans="22:23" x14ac:dyDescent="0.25">
      <c r="V1733" s="1">
        <v>1731</v>
      </c>
      <c r="W1733" s="1" t="s">
        <v>3926</v>
      </c>
    </row>
    <row r="1734" spans="22:23" x14ac:dyDescent="0.25">
      <c r="V1734" s="1">
        <v>1732</v>
      </c>
      <c r="W1734" s="1" t="s">
        <v>3076</v>
      </c>
    </row>
    <row r="1735" spans="22:23" x14ac:dyDescent="0.25">
      <c r="V1735" s="1">
        <v>1733</v>
      </c>
      <c r="W1735" s="1" t="s">
        <v>3008</v>
      </c>
    </row>
    <row r="1736" spans="22:23" x14ac:dyDescent="0.25">
      <c r="V1736" s="1">
        <v>1734</v>
      </c>
      <c r="W1736" s="1" t="s">
        <v>3382</v>
      </c>
    </row>
    <row r="1737" spans="22:23" x14ac:dyDescent="0.25">
      <c r="V1737" s="1">
        <v>1735</v>
      </c>
      <c r="W1737" s="1" t="s">
        <v>3042</v>
      </c>
    </row>
    <row r="1738" spans="22:23" x14ac:dyDescent="0.25">
      <c r="V1738" s="1">
        <v>1736</v>
      </c>
      <c r="W1738" s="1" t="s">
        <v>3960</v>
      </c>
    </row>
    <row r="1739" spans="22:23" x14ac:dyDescent="0.25">
      <c r="V1739" s="1">
        <v>1737</v>
      </c>
      <c r="W1739" s="1" t="s">
        <v>3552</v>
      </c>
    </row>
    <row r="1740" spans="22:23" x14ac:dyDescent="0.25">
      <c r="V1740" s="1">
        <v>1738</v>
      </c>
      <c r="W1740" s="1" t="s">
        <v>2566</v>
      </c>
    </row>
    <row r="1741" spans="22:23" x14ac:dyDescent="0.25">
      <c r="V1741" s="1">
        <v>1739</v>
      </c>
      <c r="W1741" s="1" t="s">
        <v>2668</v>
      </c>
    </row>
    <row r="1742" spans="22:23" x14ac:dyDescent="0.25">
      <c r="V1742" s="1">
        <v>1740</v>
      </c>
      <c r="W1742" s="1" t="s">
        <v>4028</v>
      </c>
    </row>
    <row r="1743" spans="22:23" x14ac:dyDescent="0.25">
      <c r="V1743" s="1">
        <v>1741</v>
      </c>
      <c r="W1743" s="1" t="s">
        <v>3144</v>
      </c>
    </row>
    <row r="1744" spans="22:23" x14ac:dyDescent="0.25">
      <c r="V1744" s="1">
        <v>1742</v>
      </c>
      <c r="W1744" s="1" t="s">
        <v>3348</v>
      </c>
    </row>
    <row r="1745" spans="22:23" x14ac:dyDescent="0.25">
      <c r="V1745" s="1">
        <v>1743</v>
      </c>
      <c r="W1745" s="1" t="s">
        <v>3484</v>
      </c>
    </row>
    <row r="1746" spans="22:23" x14ac:dyDescent="0.25">
      <c r="V1746" s="1">
        <v>1744</v>
      </c>
      <c r="W1746" s="1" t="s">
        <v>3416</v>
      </c>
    </row>
    <row r="1747" spans="22:23" x14ac:dyDescent="0.25">
      <c r="V1747" s="1">
        <v>1745</v>
      </c>
      <c r="W1747" s="1" t="s">
        <v>2804</v>
      </c>
    </row>
    <row r="1748" spans="22:23" x14ac:dyDescent="0.25">
      <c r="V1748" s="1">
        <v>1746</v>
      </c>
      <c r="W1748" s="1" t="s">
        <v>4062</v>
      </c>
    </row>
    <row r="1749" spans="22:23" x14ac:dyDescent="0.25">
      <c r="V1749" s="1">
        <v>1747</v>
      </c>
      <c r="W1749" s="1" t="s">
        <v>3178</v>
      </c>
    </row>
    <row r="1750" spans="22:23" x14ac:dyDescent="0.25">
      <c r="V1750" s="1">
        <v>1748</v>
      </c>
      <c r="W1750" s="1" t="s">
        <v>3756</v>
      </c>
    </row>
    <row r="1751" spans="22:23" x14ac:dyDescent="0.25">
      <c r="V1751" s="1">
        <v>1749</v>
      </c>
      <c r="W1751" s="1" t="s">
        <v>3518</v>
      </c>
    </row>
    <row r="1752" spans="22:23" x14ac:dyDescent="0.25">
      <c r="V1752" s="1">
        <v>1750</v>
      </c>
      <c r="W1752" s="1" t="s">
        <v>4402</v>
      </c>
    </row>
    <row r="1753" spans="22:23" x14ac:dyDescent="0.25">
      <c r="V1753" s="1">
        <v>1751</v>
      </c>
      <c r="W1753" s="1" t="s">
        <v>2906</v>
      </c>
    </row>
    <row r="1754" spans="22:23" x14ac:dyDescent="0.25">
      <c r="V1754" s="1">
        <v>1752</v>
      </c>
      <c r="W1754" s="1" t="s">
        <v>2702</v>
      </c>
    </row>
    <row r="1755" spans="22:23" x14ac:dyDescent="0.25">
      <c r="V1755" s="1">
        <v>1753</v>
      </c>
      <c r="W1755" s="1" t="s">
        <v>2974</v>
      </c>
    </row>
    <row r="1756" spans="22:23" x14ac:dyDescent="0.25">
      <c r="V1756" s="1">
        <v>1754</v>
      </c>
      <c r="W1756" s="1" t="s">
        <v>4538</v>
      </c>
    </row>
    <row r="1757" spans="22:23" x14ac:dyDescent="0.25">
      <c r="V1757" s="1">
        <v>1755</v>
      </c>
      <c r="W1757" s="1" t="s">
        <v>3212</v>
      </c>
    </row>
    <row r="1758" spans="22:23" x14ac:dyDescent="0.25">
      <c r="V1758" s="1">
        <v>1756</v>
      </c>
      <c r="W1758" s="1" t="s">
        <v>2464</v>
      </c>
    </row>
    <row r="1759" spans="22:23" x14ac:dyDescent="0.25">
      <c r="V1759" s="1">
        <v>1757</v>
      </c>
      <c r="W1759" s="1" t="s">
        <v>4096</v>
      </c>
    </row>
    <row r="1760" spans="22:23" x14ac:dyDescent="0.25">
      <c r="V1760" s="1">
        <v>1758</v>
      </c>
      <c r="W1760" s="1" t="s">
        <v>4130</v>
      </c>
    </row>
    <row r="1761" spans="22:23" x14ac:dyDescent="0.25">
      <c r="V1761" s="1">
        <v>1759</v>
      </c>
      <c r="W1761" s="1" t="s">
        <v>4164</v>
      </c>
    </row>
    <row r="1762" spans="22:23" x14ac:dyDescent="0.25">
      <c r="V1762" s="1">
        <v>1760</v>
      </c>
      <c r="W1762" s="1" t="s">
        <v>3246</v>
      </c>
    </row>
    <row r="1763" spans="22:23" x14ac:dyDescent="0.25">
      <c r="V1763" s="1">
        <v>1761</v>
      </c>
      <c r="W1763" s="1" t="s">
        <v>4198</v>
      </c>
    </row>
    <row r="1764" spans="22:23" x14ac:dyDescent="0.25">
      <c r="V1764" s="1">
        <v>1762</v>
      </c>
      <c r="W1764" s="1" t="s">
        <v>3450</v>
      </c>
    </row>
    <row r="1765" spans="22:23" x14ac:dyDescent="0.25">
      <c r="V1765" s="1">
        <v>1763</v>
      </c>
      <c r="W1765" s="1" t="s">
        <v>2770</v>
      </c>
    </row>
    <row r="1766" spans="22:23" x14ac:dyDescent="0.25">
      <c r="V1766" s="1">
        <v>1764</v>
      </c>
      <c r="W1766" s="1" t="s">
        <v>3654</v>
      </c>
    </row>
    <row r="1767" spans="22:23" x14ac:dyDescent="0.25">
      <c r="V1767" s="1">
        <v>1765</v>
      </c>
      <c r="W1767" s="1" t="s">
        <v>3790</v>
      </c>
    </row>
    <row r="1768" spans="22:23" x14ac:dyDescent="0.25">
      <c r="V1768" s="1">
        <v>1766</v>
      </c>
      <c r="W1768" s="1" t="s">
        <v>2872</v>
      </c>
    </row>
    <row r="1769" spans="22:23" x14ac:dyDescent="0.25">
      <c r="V1769" s="1">
        <v>1767</v>
      </c>
      <c r="W1769" s="1" t="s">
        <v>4232</v>
      </c>
    </row>
    <row r="1770" spans="22:23" x14ac:dyDescent="0.25">
      <c r="V1770" s="1">
        <v>1768</v>
      </c>
      <c r="W1770" s="1" t="s">
        <v>3280</v>
      </c>
    </row>
    <row r="1771" spans="22:23" x14ac:dyDescent="0.25">
      <c r="V1771" s="1">
        <v>1769</v>
      </c>
      <c r="W1771" s="1" t="s">
        <v>2634</v>
      </c>
    </row>
    <row r="1772" spans="22:23" x14ac:dyDescent="0.25">
      <c r="V1772" s="1">
        <v>1770</v>
      </c>
      <c r="W1772" s="1" t="s">
        <v>2838</v>
      </c>
    </row>
    <row r="1773" spans="22:23" x14ac:dyDescent="0.25">
      <c r="V1773" s="1">
        <v>1771</v>
      </c>
      <c r="W1773" s="1" t="s">
        <v>4266</v>
      </c>
    </row>
    <row r="1774" spans="22:23" x14ac:dyDescent="0.25">
      <c r="V1774" s="1">
        <v>1772</v>
      </c>
      <c r="W1774" s="1" t="s">
        <v>3858</v>
      </c>
    </row>
    <row r="1775" spans="22:23" x14ac:dyDescent="0.25">
      <c r="V1775" s="1">
        <v>1773</v>
      </c>
      <c r="W1775" s="1" t="s">
        <v>3586</v>
      </c>
    </row>
    <row r="1776" spans="22:23" x14ac:dyDescent="0.25">
      <c r="V1776" s="1">
        <v>1774</v>
      </c>
      <c r="W1776" s="1" t="s">
        <v>2600</v>
      </c>
    </row>
    <row r="1777" spans="22:23" x14ac:dyDescent="0.25">
      <c r="V1777" s="1">
        <v>1775</v>
      </c>
      <c r="W1777" s="1" t="s">
        <v>4300</v>
      </c>
    </row>
    <row r="1778" spans="22:23" x14ac:dyDescent="0.25">
      <c r="V1778" s="1">
        <v>1776</v>
      </c>
      <c r="W1778" s="1" t="s">
        <v>4334</v>
      </c>
    </row>
    <row r="1779" spans="22:23" x14ac:dyDescent="0.25">
      <c r="V1779" s="1">
        <v>1777</v>
      </c>
      <c r="W1779" s="1" t="s">
        <v>4368</v>
      </c>
    </row>
    <row r="1780" spans="22:23" x14ac:dyDescent="0.25">
      <c r="V1780" s="1">
        <v>1778</v>
      </c>
      <c r="W1780" s="1" t="s">
        <v>2940</v>
      </c>
    </row>
    <row r="1781" spans="22:23" x14ac:dyDescent="0.25">
      <c r="V1781" s="1">
        <v>1779</v>
      </c>
      <c r="W1781" s="1" t="s">
        <v>3314</v>
      </c>
    </row>
    <row r="1782" spans="22:23" x14ac:dyDescent="0.25">
      <c r="V1782" s="1">
        <v>1780</v>
      </c>
      <c r="W1782" s="1" t="s">
        <v>3722</v>
      </c>
    </row>
    <row r="1783" spans="22:23" x14ac:dyDescent="0.25">
      <c r="V1783" s="1">
        <v>1781</v>
      </c>
      <c r="W1783" s="1" t="s">
        <v>3688</v>
      </c>
    </row>
    <row r="1784" spans="22:23" x14ac:dyDescent="0.25">
      <c r="V1784" s="1">
        <v>1782</v>
      </c>
      <c r="W1784" s="1" t="s">
        <v>3824</v>
      </c>
    </row>
    <row r="1785" spans="22:23" x14ac:dyDescent="0.25">
      <c r="V1785" s="1">
        <v>1783</v>
      </c>
      <c r="W1785" s="1" t="s">
        <v>4470</v>
      </c>
    </row>
    <row r="1786" spans="22:23" x14ac:dyDescent="0.25">
      <c r="V1786" s="1">
        <v>1784</v>
      </c>
      <c r="W1786" s="1" t="s">
        <v>3620</v>
      </c>
    </row>
    <row r="1787" spans="22:23" x14ac:dyDescent="0.25">
      <c r="V1787" s="1">
        <v>1785</v>
      </c>
      <c r="W1787" s="1" t="s">
        <v>2736</v>
      </c>
    </row>
    <row r="1788" spans="22:23" x14ac:dyDescent="0.25">
      <c r="V1788" s="1">
        <v>1786</v>
      </c>
      <c r="W1788" s="1" t="s">
        <v>2532</v>
      </c>
    </row>
    <row r="1789" spans="22:23" x14ac:dyDescent="0.25">
      <c r="V1789" s="1">
        <v>1787</v>
      </c>
      <c r="W1789" s="1" t="s">
        <v>4436</v>
      </c>
    </row>
    <row r="1790" spans="22:23" x14ac:dyDescent="0.25">
      <c r="V1790" s="1">
        <v>1788</v>
      </c>
      <c r="W1790" s="1" t="s">
        <v>2430</v>
      </c>
    </row>
    <row r="1791" spans="22:23" x14ac:dyDescent="0.25">
      <c r="V1791" s="1">
        <v>1789</v>
      </c>
      <c r="W1791" s="1" t="s">
        <v>3892</v>
      </c>
    </row>
    <row r="1792" spans="22:23" x14ac:dyDescent="0.25">
      <c r="V1792" s="1">
        <v>1790</v>
      </c>
      <c r="W1792" s="1" t="s">
        <v>2498</v>
      </c>
    </row>
    <row r="1793" spans="22:23" x14ac:dyDescent="0.25">
      <c r="V1793" s="1">
        <v>1791</v>
      </c>
      <c r="W1793" s="1" t="s">
        <v>4504</v>
      </c>
    </row>
    <row r="1794" spans="22:23" x14ac:dyDescent="0.25">
      <c r="V1794" s="1">
        <v>1792</v>
      </c>
      <c r="W1794" s="1" t="s">
        <v>3120</v>
      </c>
    </row>
    <row r="1795" spans="22:23" x14ac:dyDescent="0.25">
      <c r="V1795" s="1">
        <v>1793</v>
      </c>
      <c r="W1795" s="1" t="s">
        <v>4004</v>
      </c>
    </row>
    <row r="1796" spans="22:23" x14ac:dyDescent="0.25">
      <c r="V1796" s="1">
        <v>1794</v>
      </c>
      <c r="W1796" s="1" t="s">
        <v>3936</v>
      </c>
    </row>
    <row r="1797" spans="22:23" x14ac:dyDescent="0.25">
      <c r="V1797" s="1">
        <v>1795</v>
      </c>
      <c r="W1797" s="1" t="s">
        <v>3086</v>
      </c>
    </row>
    <row r="1798" spans="22:23" x14ac:dyDescent="0.25">
      <c r="V1798" s="1">
        <v>1796</v>
      </c>
      <c r="W1798" s="1" t="s">
        <v>3018</v>
      </c>
    </row>
    <row r="1799" spans="22:23" x14ac:dyDescent="0.25">
      <c r="V1799" s="1">
        <v>1797</v>
      </c>
      <c r="W1799" s="1" t="s">
        <v>3392</v>
      </c>
    </row>
    <row r="1800" spans="22:23" x14ac:dyDescent="0.25">
      <c r="V1800" s="1">
        <v>1798</v>
      </c>
      <c r="W1800" s="1" t="s">
        <v>3052</v>
      </c>
    </row>
    <row r="1801" spans="22:23" x14ac:dyDescent="0.25">
      <c r="V1801" s="1">
        <v>1799</v>
      </c>
      <c r="W1801" s="1" t="s">
        <v>3970</v>
      </c>
    </row>
    <row r="1802" spans="22:23" x14ac:dyDescent="0.25">
      <c r="V1802" s="1">
        <v>1800</v>
      </c>
      <c r="W1802" s="1" t="s">
        <v>3562</v>
      </c>
    </row>
    <row r="1803" spans="22:23" x14ac:dyDescent="0.25">
      <c r="V1803" s="1">
        <v>1801</v>
      </c>
      <c r="W1803" s="1" t="s">
        <v>2576</v>
      </c>
    </row>
    <row r="1804" spans="22:23" x14ac:dyDescent="0.25">
      <c r="V1804" s="1">
        <v>1802</v>
      </c>
      <c r="W1804" s="1" t="s">
        <v>2678</v>
      </c>
    </row>
    <row r="1805" spans="22:23" x14ac:dyDescent="0.25">
      <c r="V1805" s="1">
        <v>1803</v>
      </c>
      <c r="W1805" s="1" t="s">
        <v>4038</v>
      </c>
    </row>
    <row r="1806" spans="22:23" x14ac:dyDescent="0.25">
      <c r="V1806" s="1">
        <v>1804</v>
      </c>
      <c r="W1806" s="1" t="s">
        <v>3154</v>
      </c>
    </row>
    <row r="1807" spans="22:23" x14ac:dyDescent="0.25">
      <c r="V1807" s="1">
        <v>1805</v>
      </c>
      <c r="W1807" s="1" t="s">
        <v>3358</v>
      </c>
    </row>
    <row r="1808" spans="22:23" x14ac:dyDescent="0.25">
      <c r="V1808" s="1">
        <v>1806</v>
      </c>
      <c r="W1808" s="1" t="s">
        <v>3494</v>
      </c>
    </row>
    <row r="1809" spans="22:23" x14ac:dyDescent="0.25">
      <c r="V1809" s="1">
        <v>1807</v>
      </c>
      <c r="W1809" s="1" t="s">
        <v>3426</v>
      </c>
    </row>
    <row r="1810" spans="22:23" x14ac:dyDescent="0.25">
      <c r="V1810" s="1">
        <v>1808</v>
      </c>
      <c r="W1810" s="1" t="s">
        <v>2814</v>
      </c>
    </row>
    <row r="1811" spans="22:23" x14ac:dyDescent="0.25">
      <c r="V1811" s="1">
        <v>1809</v>
      </c>
      <c r="W1811" s="1" t="s">
        <v>4072</v>
      </c>
    </row>
    <row r="1812" spans="22:23" x14ac:dyDescent="0.25">
      <c r="V1812" s="1">
        <v>1810</v>
      </c>
      <c r="W1812" s="1" t="s">
        <v>3188</v>
      </c>
    </row>
    <row r="1813" spans="22:23" x14ac:dyDescent="0.25">
      <c r="V1813" s="1">
        <v>1811</v>
      </c>
      <c r="W1813" s="1" t="s">
        <v>3766</v>
      </c>
    </row>
    <row r="1814" spans="22:23" x14ac:dyDescent="0.25">
      <c r="V1814" s="1">
        <v>1812</v>
      </c>
      <c r="W1814" s="1" t="s">
        <v>3528</v>
      </c>
    </row>
    <row r="1815" spans="22:23" x14ac:dyDescent="0.25">
      <c r="V1815" s="1">
        <v>1813</v>
      </c>
      <c r="W1815" s="1" t="s">
        <v>4412</v>
      </c>
    </row>
    <row r="1816" spans="22:23" x14ac:dyDescent="0.25">
      <c r="V1816" s="1">
        <v>1814</v>
      </c>
      <c r="W1816" s="1" t="s">
        <v>2916</v>
      </c>
    </row>
    <row r="1817" spans="22:23" x14ac:dyDescent="0.25">
      <c r="V1817" s="1">
        <v>1815</v>
      </c>
      <c r="W1817" s="1" t="s">
        <v>2712</v>
      </c>
    </row>
    <row r="1818" spans="22:23" x14ac:dyDescent="0.25">
      <c r="V1818" s="1">
        <v>1816</v>
      </c>
      <c r="W1818" s="1" t="s">
        <v>2984</v>
      </c>
    </row>
    <row r="1819" spans="22:23" x14ac:dyDescent="0.25">
      <c r="V1819" s="1">
        <v>1817</v>
      </c>
      <c r="W1819" s="1" t="s">
        <v>4548</v>
      </c>
    </row>
    <row r="1820" spans="22:23" x14ac:dyDescent="0.25">
      <c r="V1820" s="1">
        <v>1818</v>
      </c>
      <c r="W1820" s="1" t="s">
        <v>3222</v>
      </c>
    </row>
    <row r="1821" spans="22:23" x14ac:dyDescent="0.25">
      <c r="V1821" s="1">
        <v>1819</v>
      </c>
      <c r="W1821" s="1" t="s">
        <v>2474</v>
      </c>
    </row>
    <row r="1822" spans="22:23" x14ac:dyDescent="0.25">
      <c r="V1822" s="1">
        <v>1820</v>
      </c>
      <c r="W1822" s="1" t="s">
        <v>4106</v>
      </c>
    </row>
    <row r="1823" spans="22:23" x14ac:dyDescent="0.25">
      <c r="V1823" s="1">
        <v>1821</v>
      </c>
      <c r="W1823" s="1" t="s">
        <v>4140</v>
      </c>
    </row>
    <row r="1824" spans="22:23" x14ac:dyDescent="0.25">
      <c r="V1824" s="1">
        <v>1822</v>
      </c>
      <c r="W1824" s="1" t="s">
        <v>4174</v>
      </c>
    </row>
    <row r="1825" spans="22:23" x14ac:dyDescent="0.25">
      <c r="V1825" s="1">
        <v>1823</v>
      </c>
      <c r="W1825" s="1" t="s">
        <v>3256</v>
      </c>
    </row>
    <row r="1826" spans="22:23" x14ac:dyDescent="0.25">
      <c r="V1826" s="1">
        <v>1824</v>
      </c>
      <c r="W1826" s="1" t="s">
        <v>4208</v>
      </c>
    </row>
    <row r="1827" spans="22:23" x14ac:dyDescent="0.25">
      <c r="V1827" s="1">
        <v>1825</v>
      </c>
      <c r="W1827" s="1" t="s">
        <v>3460</v>
      </c>
    </row>
    <row r="1828" spans="22:23" x14ac:dyDescent="0.25">
      <c r="V1828" s="1">
        <v>1826</v>
      </c>
      <c r="W1828" s="1" t="s">
        <v>2780</v>
      </c>
    </row>
    <row r="1829" spans="22:23" x14ac:dyDescent="0.25">
      <c r="V1829" s="1">
        <v>1827</v>
      </c>
      <c r="W1829" s="1" t="s">
        <v>3664</v>
      </c>
    </row>
    <row r="1830" spans="22:23" x14ac:dyDescent="0.25">
      <c r="V1830" s="1">
        <v>1828</v>
      </c>
      <c r="W1830" s="1" t="s">
        <v>3800</v>
      </c>
    </row>
    <row r="1831" spans="22:23" x14ac:dyDescent="0.25">
      <c r="V1831" s="1">
        <v>1829</v>
      </c>
      <c r="W1831" s="1" t="s">
        <v>2882</v>
      </c>
    </row>
    <row r="1832" spans="22:23" x14ac:dyDescent="0.25">
      <c r="V1832" s="1">
        <v>1830</v>
      </c>
      <c r="W1832" s="1" t="s">
        <v>4242</v>
      </c>
    </row>
    <row r="1833" spans="22:23" x14ac:dyDescent="0.25">
      <c r="V1833" s="1">
        <v>1831</v>
      </c>
      <c r="W1833" s="1" t="s">
        <v>3290</v>
      </c>
    </row>
    <row r="1834" spans="22:23" x14ac:dyDescent="0.25">
      <c r="V1834" s="1">
        <v>1832</v>
      </c>
      <c r="W1834" s="1" t="s">
        <v>2644</v>
      </c>
    </row>
    <row r="1835" spans="22:23" x14ac:dyDescent="0.25">
      <c r="V1835" s="1">
        <v>1833</v>
      </c>
      <c r="W1835" s="1" t="s">
        <v>2848</v>
      </c>
    </row>
    <row r="1836" spans="22:23" x14ac:dyDescent="0.25">
      <c r="V1836" s="1">
        <v>1834</v>
      </c>
      <c r="W1836" s="1" t="s">
        <v>4276</v>
      </c>
    </row>
    <row r="1837" spans="22:23" x14ac:dyDescent="0.25">
      <c r="V1837" s="1">
        <v>1835</v>
      </c>
      <c r="W1837" s="1" t="s">
        <v>3868</v>
      </c>
    </row>
    <row r="1838" spans="22:23" x14ac:dyDescent="0.25">
      <c r="V1838" s="1">
        <v>1836</v>
      </c>
      <c r="W1838" s="1" t="s">
        <v>3596</v>
      </c>
    </row>
    <row r="1839" spans="22:23" x14ac:dyDescent="0.25">
      <c r="V1839" s="1">
        <v>1837</v>
      </c>
      <c r="W1839" s="1" t="s">
        <v>2610</v>
      </c>
    </row>
    <row r="1840" spans="22:23" x14ac:dyDescent="0.25">
      <c r="V1840" s="1">
        <v>1838</v>
      </c>
      <c r="W1840" s="1" t="s">
        <v>4310</v>
      </c>
    </row>
    <row r="1841" spans="22:23" x14ac:dyDescent="0.25">
      <c r="V1841" s="1">
        <v>1839</v>
      </c>
      <c r="W1841" s="1" t="s">
        <v>4344</v>
      </c>
    </row>
    <row r="1842" spans="22:23" x14ac:dyDescent="0.25">
      <c r="V1842" s="1">
        <v>1840</v>
      </c>
      <c r="W1842" s="1" t="s">
        <v>4378</v>
      </c>
    </row>
    <row r="1843" spans="22:23" x14ac:dyDescent="0.25">
      <c r="V1843" s="1">
        <v>1841</v>
      </c>
      <c r="W1843" s="1" t="s">
        <v>2950</v>
      </c>
    </row>
    <row r="1844" spans="22:23" x14ac:dyDescent="0.25">
      <c r="V1844" s="1">
        <v>1842</v>
      </c>
      <c r="W1844" s="1" t="s">
        <v>3324</v>
      </c>
    </row>
    <row r="1845" spans="22:23" x14ac:dyDescent="0.25">
      <c r="V1845" s="1">
        <v>1843</v>
      </c>
      <c r="W1845" s="1" t="s">
        <v>3732</v>
      </c>
    </row>
    <row r="1846" spans="22:23" x14ac:dyDescent="0.25">
      <c r="V1846" s="1">
        <v>1844</v>
      </c>
      <c r="W1846" s="1" t="s">
        <v>3698</v>
      </c>
    </row>
    <row r="1847" spans="22:23" x14ac:dyDescent="0.25">
      <c r="V1847" s="1">
        <v>1845</v>
      </c>
      <c r="W1847" s="1" t="s">
        <v>3834</v>
      </c>
    </row>
    <row r="1848" spans="22:23" x14ac:dyDescent="0.25">
      <c r="V1848" s="1">
        <v>1846</v>
      </c>
      <c r="W1848" s="1" t="s">
        <v>4480</v>
      </c>
    </row>
    <row r="1849" spans="22:23" x14ac:dyDescent="0.25">
      <c r="V1849" s="1">
        <v>1847</v>
      </c>
      <c r="W1849" s="1" t="s">
        <v>3630</v>
      </c>
    </row>
    <row r="1850" spans="22:23" x14ac:dyDescent="0.25">
      <c r="V1850" s="1">
        <v>1848</v>
      </c>
      <c r="W1850" s="1" t="s">
        <v>2746</v>
      </c>
    </row>
    <row r="1851" spans="22:23" x14ac:dyDescent="0.25">
      <c r="V1851" s="1">
        <v>1849</v>
      </c>
      <c r="W1851" s="1" t="s">
        <v>2542</v>
      </c>
    </row>
    <row r="1852" spans="22:23" x14ac:dyDescent="0.25">
      <c r="V1852" s="1">
        <v>1850</v>
      </c>
      <c r="W1852" s="1" t="s">
        <v>4446</v>
      </c>
    </row>
    <row r="1853" spans="22:23" x14ac:dyDescent="0.25">
      <c r="V1853" s="1">
        <v>1851</v>
      </c>
      <c r="W1853" s="1" t="s">
        <v>2440</v>
      </c>
    </row>
    <row r="1854" spans="22:23" x14ac:dyDescent="0.25">
      <c r="V1854" s="1">
        <v>1852</v>
      </c>
      <c r="W1854" s="1" t="s">
        <v>3902</v>
      </c>
    </row>
    <row r="1855" spans="22:23" x14ac:dyDescent="0.25">
      <c r="V1855" s="1">
        <v>1853</v>
      </c>
      <c r="W1855" s="1" t="s">
        <v>2508</v>
      </c>
    </row>
    <row r="1856" spans="22:23" x14ac:dyDescent="0.25">
      <c r="V1856" s="1">
        <v>1854</v>
      </c>
      <c r="W1856" s="1" t="s">
        <v>4514</v>
      </c>
    </row>
    <row r="1857" spans="22:23" x14ac:dyDescent="0.25">
      <c r="V1857" s="1">
        <v>1855</v>
      </c>
      <c r="W1857" s="1" t="s">
        <v>3130</v>
      </c>
    </row>
    <row r="1858" spans="22:23" x14ac:dyDescent="0.25">
      <c r="V1858" s="1">
        <v>1856</v>
      </c>
      <c r="W1858" s="1" t="s">
        <v>4014</v>
      </c>
    </row>
    <row r="1859" spans="22:23" x14ac:dyDescent="0.25">
      <c r="V1859" s="1">
        <v>1857</v>
      </c>
      <c r="W1859" s="1" t="s">
        <v>3946</v>
      </c>
    </row>
    <row r="1860" spans="22:23" x14ac:dyDescent="0.25">
      <c r="V1860" s="1">
        <v>1858</v>
      </c>
      <c r="W1860" s="1" t="s">
        <v>3096</v>
      </c>
    </row>
    <row r="1861" spans="22:23" x14ac:dyDescent="0.25">
      <c r="V1861" s="1">
        <v>1859</v>
      </c>
      <c r="W1861" s="1" t="s">
        <v>3028</v>
      </c>
    </row>
    <row r="1862" spans="22:23" x14ac:dyDescent="0.25">
      <c r="V1862" s="1">
        <v>1860</v>
      </c>
      <c r="W1862" s="1" t="s">
        <v>3402</v>
      </c>
    </row>
    <row r="1863" spans="22:23" x14ac:dyDescent="0.25">
      <c r="V1863" s="1">
        <v>1861</v>
      </c>
      <c r="W1863" s="1" t="s">
        <v>3062</v>
      </c>
    </row>
    <row r="1864" spans="22:23" x14ac:dyDescent="0.25">
      <c r="V1864" s="1">
        <v>1862</v>
      </c>
      <c r="W1864" s="1" t="s">
        <v>3980</v>
      </c>
    </row>
    <row r="1865" spans="22:23" x14ac:dyDescent="0.25">
      <c r="V1865" s="1">
        <v>1863</v>
      </c>
      <c r="W1865" s="1" t="s">
        <v>3572</v>
      </c>
    </row>
    <row r="1866" spans="22:23" x14ac:dyDescent="0.25">
      <c r="V1866" s="1">
        <v>1864</v>
      </c>
      <c r="W1866" s="1" t="s">
        <v>2586</v>
      </c>
    </row>
    <row r="1867" spans="22:23" x14ac:dyDescent="0.25">
      <c r="V1867" s="1">
        <v>1865</v>
      </c>
      <c r="W1867" s="1" t="s">
        <v>2688</v>
      </c>
    </row>
    <row r="1868" spans="22:23" x14ac:dyDescent="0.25">
      <c r="V1868" s="1">
        <v>1866</v>
      </c>
      <c r="W1868" s="1" t="s">
        <v>4048</v>
      </c>
    </row>
    <row r="1869" spans="22:23" x14ac:dyDescent="0.25">
      <c r="V1869" s="1">
        <v>1867</v>
      </c>
      <c r="W1869" s="1" t="s">
        <v>3164</v>
      </c>
    </row>
    <row r="1870" spans="22:23" x14ac:dyDescent="0.25">
      <c r="V1870" s="1">
        <v>1868</v>
      </c>
      <c r="W1870" s="1" t="s">
        <v>3368</v>
      </c>
    </row>
    <row r="1871" spans="22:23" x14ac:dyDescent="0.25">
      <c r="V1871" s="1">
        <v>1869</v>
      </c>
      <c r="W1871" s="1" t="s">
        <v>3504</v>
      </c>
    </row>
    <row r="1872" spans="22:23" x14ac:dyDescent="0.25">
      <c r="V1872" s="1">
        <v>1870</v>
      </c>
      <c r="W1872" s="1" t="s">
        <v>3436</v>
      </c>
    </row>
    <row r="1873" spans="22:23" x14ac:dyDescent="0.25">
      <c r="V1873" s="1">
        <v>1871</v>
      </c>
      <c r="W1873" s="1" t="s">
        <v>2824</v>
      </c>
    </row>
    <row r="1874" spans="22:23" x14ac:dyDescent="0.25">
      <c r="V1874" s="1">
        <v>1872</v>
      </c>
      <c r="W1874" s="1" t="s">
        <v>4082</v>
      </c>
    </row>
    <row r="1875" spans="22:23" x14ac:dyDescent="0.25">
      <c r="V1875" s="1">
        <v>1873</v>
      </c>
      <c r="W1875" s="1" t="s">
        <v>3198</v>
      </c>
    </row>
    <row r="1876" spans="22:23" x14ac:dyDescent="0.25">
      <c r="V1876" s="1">
        <v>1874</v>
      </c>
      <c r="W1876" s="1" t="s">
        <v>3776</v>
      </c>
    </row>
    <row r="1877" spans="22:23" x14ac:dyDescent="0.25">
      <c r="V1877" s="1">
        <v>1875</v>
      </c>
      <c r="W1877" s="1" t="s">
        <v>3538</v>
      </c>
    </row>
    <row r="1878" spans="22:23" x14ac:dyDescent="0.25">
      <c r="V1878" s="1">
        <v>1876</v>
      </c>
      <c r="W1878" s="1" t="s">
        <v>4422</v>
      </c>
    </row>
    <row r="1879" spans="22:23" x14ac:dyDescent="0.25">
      <c r="V1879" s="1">
        <v>1877</v>
      </c>
      <c r="W1879" s="1" t="s">
        <v>2926</v>
      </c>
    </row>
    <row r="1880" spans="22:23" x14ac:dyDescent="0.25">
      <c r="V1880" s="1">
        <v>1878</v>
      </c>
      <c r="W1880" s="1" t="s">
        <v>2722</v>
      </c>
    </row>
    <row r="1881" spans="22:23" x14ac:dyDescent="0.25">
      <c r="V1881" s="1">
        <v>1879</v>
      </c>
      <c r="W1881" s="1" t="s">
        <v>2994</v>
      </c>
    </row>
    <row r="1882" spans="22:23" x14ac:dyDescent="0.25">
      <c r="V1882" s="1">
        <v>1880</v>
      </c>
      <c r="W1882" s="1" t="s">
        <v>4558</v>
      </c>
    </row>
    <row r="1883" spans="22:23" x14ac:dyDescent="0.25">
      <c r="V1883" s="1">
        <v>1881</v>
      </c>
      <c r="W1883" s="1" t="s">
        <v>3232</v>
      </c>
    </row>
    <row r="1884" spans="22:23" x14ac:dyDescent="0.25">
      <c r="V1884" s="1">
        <v>1882</v>
      </c>
      <c r="W1884" s="1" t="s">
        <v>2484</v>
      </c>
    </row>
    <row r="1885" spans="22:23" x14ac:dyDescent="0.25">
      <c r="V1885" s="1">
        <v>1883</v>
      </c>
      <c r="W1885" s="1" t="s">
        <v>4116</v>
      </c>
    </row>
    <row r="1886" spans="22:23" x14ac:dyDescent="0.25">
      <c r="V1886" s="1">
        <v>1884</v>
      </c>
      <c r="W1886" s="1" t="s">
        <v>4150</v>
      </c>
    </row>
    <row r="1887" spans="22:23" x14ac:dyDescent="0.25">
      <c r="V1887" s="1">
        <v>1885</v>
      </c>
      <c r="W1887" s="1" t="s">
        <v>4184</v>
      </c>
    </row>
    <row r="1888" spans="22:23" x14ac:dyDescent="0.25">
      <c r="V1888" s="1">
        <v>1886</v>
      </c>
      <c r="W1888" s="1" t="s">
        <v>3266</v>
      </c>
    </row>
    <row r="1889" spans="22:23" x14ac:dyDescent="0.25">
      <c r="V1889" s="1">
        <v>1887</v>
      </c>
      <c r="W1889" s="1" t="s">
        <v>4218</v>
      </c>
    </row>
    <row r="1890" spans="22:23" x14ac:dyDescent="0.25">
      <c r="V1890" s="1">
        <v>1888</v>
      </c>
      <c r="W1890" s="1" t="s">
        <v>3470</v>
      </c>
    </row>
    <row r="1891" spans="22:23" x14ac:dyDescent="0.25">
      <c r="V1891" s="1">
        <v>1889</v>
      </c>
      <c r="W1891" s="1" t="s">
        <v>2790</v>
      </c>
    </row>
    <row r="1892" spans="22:23" x14ac:dyDescent="0.25">
      <c r="V1892" s="1">
        <v>1890</v>
      </c>
      <c r="W1892" s="1" t="s">
        <v>3674</v>
      </c>
    </row>
    <row r="1893" spans="22:23" x14ac:dyDescent="0.25">
      <c r="V1893" s="1">
        <v>1891</v>
      </c>
      <c r="W1893" s="1" t="s">
        <v>3810</v>
      </c>
    </row>
    <row r="1894" spans="22:23" x14ac:dyDescent="0.25">
      <c r="V1894" s="1">
        <v>1892</v>
      </c>
      <c r="W1894" s="1" t="s">
        <v>2892</v>
      </c>
    </row>
    <row r="1895" spans="22:23" x14ac:dyDescent="0.25">
      <c r="V1895" s="1">
        <v>1893</v>
      </c>
      <c r="W1895" s="1" t="s">
        <v>4252</v>
      </c>
    </row>
    <row r="1896" spans="22:23" x14ac:dyDescent="0.25">
      <c r="V1896" s="1">
        <v>1894</v>
      </c>
      <c r="W1896" s="1" t="s">
        <v>3300</v>
      </c>
    </row>
    <row r="1897" spans="22:23" x14ac:dyDescent="0.25">
      <c r="V1897" s="1">
        <v>1895</v>
      </c>
      <c r="W1897" s="1" t="s">
        <v>2654</v>
      </c>
    </row>
    <row r="1898" spans="22:23" x14ac:dyDescent="0.25">
      <c r="V1898" s="1">
        <v>1896</v>
      </c>
      <c r="W1898" s="1" t="s">
        <v>2858</v>
      </c>
    </row>
    <row r="1899" spans="22:23" x14ac:dyDescent="0.25">
      <c r="V1899" s="1">
        <v>1897</v>
      </c>
      <c r="W1899" s="1" t="s">
        <v>4286</v>
      </c>
    </row>
    <row r="1900" spans="22:23" x14ac:dyDescent="0.25">
      <c r="V1900" s="1">
        <v>1898</v>
      </c>
      <c r="W1900" s="1" t="s">
        <v>3878</v>
      </c>
    </row>
    <row r="1901" spans="22:23" x14ac:dyDescent="0.25">
      <c r="V1901" s="1">
        <v>1899</v>
      </c>
      <c r="W1901" s="1" t="s">
        <v>3606</v>
      </c>
    </row>
    <row r="1902" spans="22:23" x14ac:dyDescent="0.25">
      <c r="V1902" s="1">
        <v>1900</v>
      </c>
      <c r="W1902" s="1" t="s">
        <v>2620</v>
      </c>
    </row>
    <row r="1903" spans="22:23" x14ac:dyDescent="0.25">
      <c r="V1903" s="1">
        <v>1901</v>
      </c>
      <c r="W1903" s="1" t="s">
        <v>4320</v>
      </c>
    </row>
    <row r="1904" spans="22:23" x14ac:dyDescent="0.25">
      <c r="V1904" s="1">
        <v>1902</v>
      </c>
      <c r="W1904" s="1" t="s">
        <v>4354</v>
      </c>
    </row>
    <row r="1905" spans="22:23" x14ac:dyDescent="0.25">
      <c r="V1905" s="1">
        <v>1903</v>
      </c>
      <c r="W1905" s="1" t="s">
        <v>4388</v>
      </c>
    </row>
    <row r="1906" spans="22:23" x14ac:dyDescent="0.25">
      <c r="V1906" s="1">
        <v>1904</v>
      </c>
      <c r="W1906" s="1" t="s">
        <v>2960</v>
      </c>
    </row>
    <row r="1907" spans="22:23" x14ac:dyDescent="0.25">
      <c r="V1907" s="1">
        <v>1905</v>
      </c>
      <c r="W1907" s="1" t="s">
        <v>3334</v>
      </c>
    </row>
    <row r="1908" spans="22:23" x14ac:dyDescent="0.25">
      <c r="V1908" s="1">
        <v>1906</v>
      </c>
      <c r="W1908" s="1" t="s">
        <v>3742</v>
      </c>
    </row>
    <row r="1909" spans="22:23" x14ac:dyDescent="0.25">
      <c r="V1909" s="1">
        <v>1907</v>
      </c>
      <c r="W1909" s="1" t="s">
        <v>3708</v>
      </c>
    </row>
    <row r="1910" spans="22:23" x14ac:dyDescent="0.25">
      <c r="V1910" s="1">
        <v>1908</v>
      </c>
      <c r="W1910" s="1" t="s">
        <v>3844</v>
      </c>
    </row>
    <row r="1911" spans="22:23" x14ac:dyDescent="0.25">
      <c r="V1911" s="1">
        <v>1909</v>
      </c>
      <c r="W1911" s="1" t="s">
        <v>4490</v>
      </c>
    </row>
    <row r="1912" spans="22:23" x14ac:dyDescent="0.25">
      <c r="V1912" s="1">
        <v>1910</v>
      </c>
      <c r="W1912" s="1" t="s">
        <v>3640</v>
      </c>
    </row>
    <row r="1913" spans="22:23" x14ac:dyDescent="0.25">
      <c r="V1913" s="1">
        <v>1911</v>
      </c>
      <c r="W1913" s="1" t="s">
        <v>2756</v>
      </c>
    </row>
    <row r="1914" spans="22:23" x14ac:dyDescent="0.25">
      <c r="V1914" s="1">
        <v>1912</v>
      </c>
      <c r="W1914" s="1" t="s">
        <v>2552</v>
      </c>
    </row>
    <row r="1915" spans="22:23" x14ac:dyDescent="0.25">
      <c r="V1915" s="1">
        <v>1913</v>
      </c>
      <c r="W1915" s="1" t="s">
        <v>4456</v>
      </c>
    </row>
    <row r="1916" spans="22:23" x14ac:dyDescent="0.25">
      <c r="V1916" s="1">
        <v>1914</v>
      </c>
      <c r="W1916" s="1" t="s">
        <v>2450</v>
      </c>
    </row>
    <row r="1917" spans="22:23" x14ac:dyDescent="0.25">
      <c r="V1917" s="1">
        <v>1915</v>
      </c>
      <c r="W1917" s="1" t="s">
        <v>3912</v>
      </c>
    </row>
    <row r="1918" spans="22:23" x14ac:dyDescent="0.25">
      <c r="V1918" s="1">
        <v>1916</v>
      </c>
      <c r="W1918" s="1" t="s">
        <v>2518</v>
      </c>
    </row>
    <row r="1919" spans="22:23" x14ac:dyDescent="0.25">
      <c r="V1919" s="1">
        <v>1917</v>
      </c>
      <c r="W1919" s="1" t="s">
        <v>4524</v>
      </c>
    </row>
    <row r="1920" spans="22:23" x14ac:dyDescent="0.25">
      <c r="V1920" s="1">
        <v>1918</v>
      </c>
      <c r="W1920" s="1" t="s">
        <v>3114</v>
      </c>
    </row>
    <row r="1921" spans="22:23" x14ac:dyDescent="0.25">
      <c r="V1921" s="1">
        <v>1919</v>
      </c>
      <c r="W1921" s="1" t="s">
        <v>3998</v>
      </c>
    </row>
    <row r="1922" spans="22:23" x14ac:dyDescent="0.25">
      <c r="V1922" s="1">
        <v>1920</v>
      </c>
      <c r="W1922" s="1" t="s">
        <v>3930</v>
      </c>
    </row>
    <row r="1923" spans="22:23" x14ac:dyDescent="0.25">
      <c r="V1923" s="1">
        <v>1921</v>
      </c>
      <c r="W1923" s="1" t="s">
        <v>3080</v>
      </c>
    </row>
    <row r="1924" spans="22:23" x14ac:dyDescent="0.25">
      <c r="V1924" s="1">
        <v>1922</v>
      </c>
      <c r="W1924" s="1" t="s">
        <v>3012</v>
      </c>
    </row>
    <row r="1925" spans="22:23" x14ac:dyDescent="0.25">
      <c r="V1925" s="1">
        <v>1923</v>
      </c>
      <c r="W1925" s="1" t="s">
        <v>3386</v>
      </c>
    </row>
    <row r="1926" spans="22:23" x14ac:dyDescent="0.25">
      <c r="V1926" s="1">
        <v>1924</v>
      </c>
      <c r="W1926" s="1" t="s">
        <v>3046</v>
      </c>
    </row>
    <row r="1927" spans="22:23" x14ac:dyDescent="0.25">
      <c r="V1927" s="1">
        <v>1925</v>
      </c>
      <c r="W1927" s="1" t="s">
        <v>3964</v>
      </c>
    </row>
    <row r="1928" spans="22:23" x14ac:dyDescent="0.25">
      <c r="V1928" s="1">
        <v>1926</v>
      </c>
      <c r="W1928" s="1" t="s">
        <v>3556</v>
      </c>
    </row>
    <row r="1929" spans="22:23" x14ac:dyDescent="0.25">
      <c r="V1929" s="1">
        <v>1927</v>
      </c>
      <c r="W1929" s="1" t="s">
        <v>2570</v>
      </c>
    </row>
    <row r="1930" spans="22:23" x14ac:dyDescent="0.25">
      <c r="V1930" s="1">
        <v>1928</v>
      </c>
      <c r="W1930" s="1" t="s">
        <v>2672</v>
      </c>
    </row>
    <row r="1931" spans="22:23" x14ac:dyDescent="0.25">
      <c r="V1931" s="1">
        <v>1929</v>
      </c>
      <c r="W1931" s="1" t="s">
        <v>4032</v>
      </c>
    </row>
    <row r="1932" spans="22:23" x14ac:dyDescent="0.25">
      <c r="V1932" s="1">
        <v>1930</v>
      </c>
      <c r="W1932" s="1" t="s">
        <v>3148</v>
      </c>
    </row>
    <row r="1933" spans="22:23" x14ac:dyDescent="0.25">
      <c r="V1933" s="1">
        <v>1931</v>
      </c>
      <c r="W1933" s="1" t="s">
        <v>3352</v>
      </c>
    </row>
    <row r="1934" spans="22:23" x14ac:dyDescent="0.25">
      <c r="V1934" s="1">
        <v>1932</v>
      </c>
      <c r="W1934" s="1" t="s">
        <v>3488</v>
      </c>
    </row>
    <row r="1935" spans="22:23" x14ac:dyDescent="0.25">
      <c r="V1935" s="1">
        <v>1933</v>
      </c>
      <c r="W1935" s="1" t="s">
        <v>3420</v>
      </c>
    </row>
    <row r="1936" spans="22:23" x14ac:dyDescent="0.25">
      <c r="V1936" s="1">
        <v>1934</v>
      </c>
      <c r="W1936" s="1" t="s">
        <v>2808</v>
      </c>
    </row>
    <row r="1937" spans="22:23" x14ac:dyDescent="0.25">
      <c r="V1937" s="1">
        <v>1935</v>
      </c>
      <c r="W1937" s="1" t="s">
        <v>4066</v>
      </c>
    </row>
    <row r="1938" spans="22:23" x14ac:dyDescent="0.25">
      <c r="V1938" s="1">
        <v>1936</v>
      </c>
      <c r="W1938" s="1" t="s">
        <v>3182</v>
      </c>
    </row>
    <row r="1939" spans="22:23" x14ac:dyDescent="0.25">
      <c r="V1939" s="1">
        <v>1937</v>
      </c>
      <c r="W1939" s="1" t="s">
        <v>3760</v>
      </c>
    </row>
    <row r="1940" spans="22:23" x14ac:dyDescent="0.25">
      <c r="V1940" s="1">
        <v>1938</v>
      </c>
      <c r="W1940" s="1" t="s">
        <v>3522</v>
      </c>
    </row>
    <row r="1941" spans="22:23" x14ac:dyDescent="0.25">
      <c r="V1941" s="1">
        <v>1939</v>
      </c>
      <c r="W1941" s="1" t="s">
        <v>4406</v>
      </c>
    </row>
    <row r="1942" spans="22:23" x14ac:dyDescent="0.25">
      <c r="V1942" s="1">
        <v>1940</v>
      </c>
      <c r="W1942" s="1" t="s">
        <v>2910</v>
      </c>
    </row>
    <row r="1943" spans="22:23" x14ac:dyDescent="0.25">
      <c r="V1943" s="1">
        <v>1941</v>
      </c>
      <c r="W1943" s="1" t="s">
        <v>2706</v>
      </c>
    </row>
    <row r="1944" spans="22:23" x14ac:dyDescent="0.25">
      <c r="V1944" s="1">
        <v>1942</v>
      </c>
      <c r="W1944" s="1" t="s">
        <v>2978</v>
      </c>
    </row>
    <row r="1945" spans="22:23" x14ac:dyDescent="0.25">
      <c r="V1945" s="1">
        <v>1943</v>
      </c>
      <c r="W1945" s="1" t="s">
        <v>4542</v>
      </c>
    </row>
    <row r="1946" spans="22:23" x14ac:dyDescent="0.25">
      <c r="V1946" s="1">
        <v>1944</v>
      </c>
      <c r="W1946" s="1" t="s">
        <v>3216</v>
      </c>
    </row>
    <row r="1947" spans="22:23" x14ac:dyDescent="0.25">
      <c r="V1947" s="1">
        <v>1945</v>
      </c>
      <c r="W1947" s="1" t="s">
        <v>2468</v>
      </c>
    </row>
    <row r="1948" spans="22:23" x14ac:dyDescent="0.25">
      <c r="V1948" s="1">
        <v>1946</v>
      </c>
      <c r="W1948" s="1" t="s">
        <v>4100</v>
      </c>
    </row>
    <row r="1949" spans="22:23" x14ac:dyDescent="0.25">
      <c r="V1949" s="1">
        <v>1947</v>
      </c>
      <c r="W1949" s="1" t="s">
        <v>4134</v>
      </c>
    </row>
    <row r="1950" spans="22:23" x14ac:dyDescent="0.25">
      <c r="V1950" s="1">
        <v>1948</v>
      </c>
      <c r="W1950" s="1" t="s">
        <v>4168</v>
      </c>
    </row>
    <row r="1951" spans="22:23" x14ac:dyDescent="0.25">
      <c r="V1951" s="1">
        <v>1949</v>
      </c>
      <c r="W1951" s="1" t="s">
        <v>3250</v>
      </c>
    </row>
    <row r="1952" spans="22:23" x14ac:dyDescent="0.25">
      <c r="V1952" s="1">
        <v>1950</v>
      </c>
      <c r="W1952" s="1" t="s">
        <v>4202</v>
      </c>
    </row>
    <row r="1953" spans="22:23" x14ac:dyDescent="0.25">
      <c r="V1953" s="1">
        <v>1951</v>
      </c>
      <c r="W1953" s="1" t="s">
        <v>3454</v>
      </c>
    </row>
    <row r="1954" spans="22:23" x14ac:dyDescent="0.25">
      <c r="V1954" s="1">
        <v>1952</v>
      </c>
      <c r="W1954" s="1" t="s">
        <v>2774</v>
      </c>
    </row>
    <row r="1955" spans="22:23" x14ac:dyDescent="0.25">
      <c r="V1955" s="1">
        <v>1953</v>
      </c>
      <c r="W1955" s="1" t="s">
        <v>3658</v>
      </c>
    </row>
    <row r="1956" spans="22:23" x14ac:dyDescent="0.25">
      <c r="V1956" s="1">
        <v>1954</v>
      </c>
      <c r="W1956" s="1" t="s">
        <v>3794</v>
      </c>
    </row>
    <row r="1957" spans="22:23" x14ac:dyDescent="0.25">
      <c r="V1957" s="1">
        <v>1955</v>
      </c>
      <c r="W1957" s="1" t="s">
        <v>2876</v>
      </c>
    </row>
    <row r="1958" spans="22:23" x14ac:dyDescent="0.25">
      <c r="V1958" s="1">
        <v>1956</v>
      </c>
      <c r="W1958" s="1" t="s">
        <v>4236</v>
      </c>
    </row>
    <row r="1959" spans="22:23" x14ac:dyDescent="0.25">
      <c r="V1959" s="1">
        <v>1957</v>
      </c>
      <c r="W1959" s="1" t="s">
        <v>3284</v>
      </c>
    </row>
    <row r="1960" spans="22:23" x14ac:dyDescent="0.25">
      <c r="V1960" s="1">
        <v>1958</v>
      </c>
      <c r="W1960" s="1" t="s">
        <v>2638</v>
      </c>
    </row>
    <row r="1961" spans="22:23" x14ac:dyDescent="0.25">
      <c r="V1961" s="1">
        <v>1959</v>
      </c>
      <c r="W1961" s="1" t="s">
        <v>2842</v>
      </c>
    </row>
    <row r="1962" spans="22:23" x14ac:dyDescent="0.25">
      <c r="V1962" s="1">
        <v>1960</v>
      </c>
      <c r="W1962" s="1" t="s">
        <v>4270</v>
      </c>
    </row>
    <row r="1963" spans="22:23" x14ac:dyDescent="0.25">
      <c r="V1963" s="1">
        <v>1961</v>
      </c>
      <c r="W1963" s="1" t="s">
        <v>3862</v>
      </c>
    </row>
    <row r="1964" spans="22:23" x14ac:dyDescent="0.25">
      <c r="V1964" s="1">
        <v>1962</v>
      </c>
      <c r="W1964" s="1" t="s">
        <v>3590</v>
      </c>
    </row>
    <row r="1965" spans="22:23" x14ac:dyDescent="0.25">
      <c r="V1965" s="1">
        <v>1963</v>
      </c>
      <c r="W1965" s="1" t="s">
        <v>2604</v>
      </c>
    </row>
    <row r="1966" spans="22:23" x14ac:dyDescent="0.25">
      <c r="V1966" s="1">
        <v>1964</v>
      </c>
      <c r="W1966" s="1" t="s">
        <v>4304</v>
      </c>
    </row>
    <row r="1967" spans="22:23" x14ac:dyDescent="0.25">
      <c r="V1967" s="1">
        <v>1965</v>
      </c>
      <c r="W1967" s="1" t="s">
        <v>4338</v>
      </c>
    </row>
    <row r="1968" spans="22:23" x14ac:dyDescent="0.25">
      <c r="V1968" s="1">
        <v>1966</v>
      </c>
      <c r="W1968" s="1" t="s">
        <v>4372</v>
      </c>
    </row>
    <row r="1969" spans="22:23" x14ac:dyDescent="0.25">
      <c r="V1969" s="1">
        <v>1967</v>
      </c>
      <c r="W1969" s="1" t="s">
        <v>2944</v>
      </c>
    </row>
    <row r="1970" spans="22:23" x14ac:dyDescent="0.25">
      <c r="V1970" s="1">
        <v>1968</v>
      </c>
      <c r="W1970" s="1" t="s">
        <v>3318</v>
      </c>
    </row>
    <row r="1971" spans="22:23" x14ac:dyDescent="0.25">
      <c r="V1971" s="1">
        <v>1969</v>
      </c>
      <c r="W1971" s="1" t="s">
        <v>3726</v>
      </c>
    </row>
    <row r="1972" spans="22:23" x14ac:dyDescent="0.25">
      <c r="V1972" s="1">
        <v>1970</v>
      </c>
      <c r="W1972" s="1" t="s">
        <v>3692</v>
      </c>
    </row>
    <row r="1973" spans="22:23" x14ac:dyDescent="0.25">
      <c r="V1973" s="1">
        <v>1971</v>
      </c>
      <c r="W1973" s="1" t="s">
        <v>3828</v>
      </c>
    </row>
    <row r="1974" spans="22:23" x14ac:dyDescent="0.25">
      <c r="V1974" s="1">
        <v>1972</v>
      </c>
      <c r="W1974" s="1" t="s">
        <v>4474</v>
      </c>
    </row>
    <row r="1975" spans="22:23" x14ac:dyDescent="0.25">
      <c r="V1975" s="1">
        <v>1973</v>
      </c>
      <c r="W1975" s="1" t="s">
        <v>3624</v>
      </c>
    </row>
    <row r="1976" spans="22:23" x14ac:dyDescent="0.25">
      <c r="V1976" s="1">
        <v>1974</v>
      </c>
      <c r="W1976" s="1" t="s">
        <v>2740</v>
      </c>
    </row>
    <row r="1977" spans="22:23" x14ac:dyDescent="0.25">
      <c r="V1977" s="1">
        <v>1975</v>
      </c>
      <c r="W1977" s="1" t="s">
        <v>2536</v>
      </c>
    </row>
    <row r="1978" spans="22:23" x14ac:dyDescent="0.25">
      <c r="V1978" s="1">
        <v>1976</v>
      </c>
      <c r="W1978" s="1" t="s">
        <v>4440</v>
      </c>
    </row>
    <row r="1979" spans="22:23" x14ac:dyDescent="0.25">
      <c r="V1979" s="1">
        <v>1977</v>
      </c>
      <c r="W1979" s="1" t="s">
        <v>2434</v>
      </c>
    </row>
    <row r="1980" spans="22:23" x14ac:dyDescent="0.25">
      <c r="V1980" s="1">
        <v>1978</v>
      </c>
      <c r="W1980" s="1" t="s">
        <v>3896</v>
      </c>
    </row>
    <row r="1981" spans="22:23" x14ac:dyDescent="0.25">
      <c r="V1981" s="1">
        <v>1979</v>
      </c>
      <c r="W1981" s="1" t="s">
        <v>2502</v>
      </c>
    </row>
    <row r="1982" spans="22:23" x14ac:dyDescent="0.25">
      <c r="V1982" s="1">
        <v>1980</v>
      </c>
      <c r="W1982" s="1" t="s">
        <v>4508</v>
      </c>
    </row>
    <row r="1983" spans="22:23" x14ac:dyDescent="0.25">
      <c r="V1983" s="1">
        <v>1981</v>
      </c>
      <c r="W1983" s="1" t="s">
        <v>3126</v>
      </c>
    </row>
    <row r="1984" spans="22:23" x14ac:dyDescent="0.25">
      <c r="V1984" s="1">
        <v>1982</v>
      </c>
      <c r="W1984" s="1" t="s">
        <v>4010</v>
      </c>
    </row>
    <row r="1985" spans="22:23" x14ac:dyDescent="0.25">
      <c r="V1985" s="1">
        <v>1983</v>
      </c>
      <c r="W1985" s="1" t="s">
        <v>3942</v>
      </c>
    </row>
    <row r="1986" spans="22:23" x14ac:dyDescent="0.25">
      <c r="V1986" s="1">
        <v>1984</v>
      </c>
      <c r="W1986" s="1" t="s">
        <v>3092</v>
      </c>
    </row>
    <row r="1987" spans="22:23" x14ac:dyDescent="0.25">
      <c r="V1987" s="1">
        <v>1985</v>
      </c>
      <c r="W1987" s="1" t="s">
        <v>3024</v>
      </c>
    </row>
    <row r="1988" spans="22:23" x14ac:dyDescent="0.25">
      <c r="V1988" s="1">
        <v>1986</v>
      </c>
      <c r="W1988" s="1" t="s">
        <v>3398</v>
      </c>
    </row>
    <row r="1989" spans="22:23" x14ac:dyDescent="0.25">
      <c r="V1989" s="1">
        <v>1987</v>
      </c>
      <c r="W1989" s="1" t="s">
        <v>3058</v>
      </c>
    </row>
    <row r="1990" spans="22:23" x14ac:dyDescent="0.25">
      <c r="V1990" s="1">
        <v>1988</v>
      </c>
      <c r="W1990" s="1" t="s">
        <v>3976</v>
      </c>
    </row>
    <row r="1991" spans="22:23" x14ac:dyDescent="0.25">
      <c r="V1991" s="1">
        <v>1989</v>
      </c>
      <c r="W1991" s="1" t="s">
        <v>3568</v>
      </c>
    </row>
    <row r="1992" spans="22:23" x14ac:dyDescent="0.25">
      <c r="V1992" s="1">
        <v>1990</v>
      </c>
      <c r="W1992" s="1" t="s">
        <v>2582</v>
      </c>
    </row>
    <row r="1993" spans="22:23" x14ac:dyDescent="0.25">
      <c r="V1993" s="1">
        <v>1991</v>
      </c>
      <c r="W1993" s="1" t="s">
        <v>2684</v>
      </c>
    </row>
    <row r="1994" spans="22:23" x14ac:dyDescent="0.25">
      <c r="V1994" s="1">
        <v>1992</v>
      </c>
      <c r="W1994" s="1" t="s">
        <v>4044</v>
      </c>
    </row>
    <row r="1995" spans="22:23" x14ac:dyDescent="0.25">
      <c r="V1995" s="1">
        <v>1993</v>
      </c>
      <c r="W1995" s="1" t="s">
        <v>3160</v>
      </c>
    </row>
    <row r="1996" spans="22:23" x14ac:dyDescent="0.25">
      <c r="V1996" s="1">
        <v>1994</v>
      </c>
      <c r="W1996" s="1" t="s">
        <v>3364</v>
      </c>
    </row>
    <row r="1997" spans="22:23" x14ac:dyDescent="0.25">
      <c r="V1997" s="1">
        <v>1995</v>
      </c>
      <c r="W1997" s="1" t="s">
        <v>3500</v>
      </c>
    </row>
    <row r="1998" spans="22:23" x14ac:dyDescent="0.25">
      <c r="V1998" s="1">
        <v>1996</v>
      </c>
      <c r="W1998" s="1" t="s">
        <v>3432</v>
      </c>
    </row>
    <row r="1999" spans="22:23" x14ac:dyDescent="0.25">
      <c r="V1999" s="1">
        <v>1997</v>
      </c>
      <c r="W1999" s="1" t="s">
        <v>2820</v>
      </c>
    </row>
    <row r="2000" spans="22:23" x14ac:dyDescent="0.25">
      <c r="V2000" s="1">
        <v>1998</v>
      </c>
      <c r="W2000" s="1" t="s">
        <v>4078</v>
      </c>
    </row>
    <row r="2001" spans="22:23" x14ac:dyDescent="0.25">
      <c r="V2001" s="1">
        <v>1999</v>
      </c>
      <c r="W2001" s="1" t="s">
        <v>3194</v>
      </c>
    </row>
    <row r="2002" spans="22:23" x14ac:dyDescent="0.25">
      <c r="V2002" s="1">
        <v>2000</v>
      </c>
      <c r="W2002" s="1" t="s">
        <v>3772</v>
      </c>
    </row>
    <row r="2003" spans="22:23" x14ac:dyDescent="0.25">
      <c r="V2003" s="1">
        <v>2001</v>
      </c>
      <c r="W2003" s="1" t="s">
        <v>3534</v>
      </c>
    </row>
    <row r="2004" spans="22:23" x14ac:dyDescent="0.25">
      <c r="V2004" s="1">
        <v>2002</v>
      </c>
      <c r="W2004" s="1" t="s">
        <v>4418</v>
      </c>
    </row>
    <row r="2005" spans="22:23" x14ac:dyDescent="0.25">
      <c r="V2005" s="1">
        <v>2003</v>
      </c>
      <c r="W2005" s="1" t="s">
        <v>2922</v>
      </c>
    </row>
    <row r="2006" spans="22:23" x14ac:dyDescent="0.25">
      <c r="V2006" s="1">
        <v>2004</v>
      </c>
      <c r="W2006" s="1" t="s">
        <v>2718</v>
      </c>
    </row>
    <row r="2007" spans="22:23" x14ac:dyDescent="0.25">
      <c r="V2007" s="1">
        <v>2005</v>
      </c>
      <c r="W2007" s="1" t="s">
        <v>2990</v>
      </c>
    </row>
    <row r="2008" spans="22:23" x14ac:dyDescent="0.25">
      <c r="V2008" s="1">
        <v>2006</v>
      </c>
      <c r="W2008" s="1" t="s">
        <v>4554</v>
      </c>
    </row>
    <row r="2009" spans="22:23" x14ac:dyDescent="0.25">
      <c r="V2009" s="1">
        <v>2007</v>
      </c>
      <c r="W2009" s="1" t="s">
        <v>3228</v>
      </c>
    </row>
    <row r="2010" spans="22:23" x14ac:dyDescent="0.25">
      <c r="V2010" s="1">
        <v>2008</v>
      </c>
      <c r="W2010" s="1" t="s">
        <v>2480</v>
      </c>
    </row>
    <row r="2011" spans="22:23" x14ac:dyDescent="0.25">
      <c r="V2011" s="1">
        <v>2009</v>
      </c>
      <c r="W2011" s="1" t="s">
        <v>4112</v>
      </c>
    </row>
    <row r="2012" spans="22:23" x14ac:dyDescent="0.25">
      <c r="V2012" s="1">
        <v>2010</v>
      </c>
      <c r="W2012" s="1" t="s">
        <v>4146</v>
      </c>
    </row>
    <row r="2013" spans="22:23" x14ac:dyDescent="0.25">
      <c r="V2013" s="1">
        <v>2011</v>
      </c>
      <c r="W2013" s="1" t="s">
        <v>4180</v>
      </c>
    </row>
    <row r="2014" spans="22:23" x14ac:dyDescent="0.25">
      <c r="V2014" s="1">
        <v>2012</v>
      </c>
      <c r="W2014" s="1" t="s">
        <v>3262</v>
      </c>
    </row>
    <row r="2015" spans="22:23" x14ac:dyDescent="0.25">
      <c r="V2015" s="1">
        <v>2013</v>
      </c>
      <c r="W2015" s="1" t="s">
        <v>4214</v>
      </c>
    </row>
    <row r="2016" spans="22:23" x14ac:dyDescent="0.25">
      <c r="V2016" s="1">
        <v>2014</v>
      </c>
      <c r="W2016" s="1" t="s">
        <v>3466</v>
      </c>
    </row>
    <row r="2017" spans="22:23" x14ac:dyDescent="0.25">
      <c r="V2017" s="1">
        <v>2015</v>
      </c>
      <c r="W2017" s="1" t="s">
        <v>2786</v>
      </c>
    </row>
    <row r="2018" spans="22:23" x14ac:dyDescent="0.25">
      <c r="V2018" s="1">
        <v>2016</v>
      </c>
      <c r="W2018" s="1" t="s">
        <v>3670</v>
      </c>
    </row>
    <row r="2019" spans="22:23" x14ac:dyDescent="0.25">
      <c r="V2019" s="1">
        <v>2017</v>
      </c>
      <c r="W2019" s="1" t="s">
        <v>3806</v>
      </c>
    </row>
    <row r="2020" spans="22:23" x14ac:dyDescent="0.25">
      <c r="V2020" s="1">
        <v>2018</v>
      </c>
      <c r="W2020" s="1" t="s">
        <v>2888</v>
      </c>
    </row>
    <row r="2021" spans="22:23" x14ac:dyDescent="0.25">
      <c r="V2021" s="1">
        <v>2019</v>
      </c>
      <c r="W2021" s="1" t="s">
        <v>4248</v>
      </c>
    </row>
    <row r="2022" spans="22:23" x14ac:dyDescent="0.25">
      <c r="V2022" s="1">
        <v>2020</v>
      </c>
      <c r="W2022" s="1" t="s">
        <v>3296</v>
      </c>
    </row>
    <row r="2023" spans="22:23" x14ac:dyDescent="0.25">
      <c r="V2023" s="1">
        <v>2021</v>
      </c>
      <c r="W2023" s="1" t="s">
        <v>2650</v>
      </c>
    </row>
    <row r="2024" spans="22:23" x14ac:dyDescent="0.25">
      <c r="V2024" s="1">
        <v>2022</v>
      </c>
      <c r="W2024" s="1" t="s">
        <v>2854</v>
      </c>
    </row>
    <row r="2025" spans="22:23" x14ac:dyDescent="0.25">
      <c r="V2025" s="1">
        <v>2023</v>
      </c>
      <c r="W2025" s="1" t="s">
        <v>4282</v>
      </c>
    </row>
    <row r="2026" spans="22:23" x14ac:dyDescent="0.25">
      <c r="V2026" s="1">
        <v>2024</v>
      </c>
      <c r="W2026" s="1" t="s">
        <v>3874</v>
      </c>
    </row>
    <row r="2027" spans="22:23" x14ac:dyDescent="0.25">
      <c r="V2027" s="1">
        <v>2025</v>
      </c>
      <c r="W2027" s="1" t="s">
        <v>3602</v>
      </c>
    </row>
    <row r="2028" spans="22:23" x14ac:dyDescent="0.25">
      <c r="V2028" s="1">
        <v>2026</v>
      </c>
      <c r="W2028" s="1" t="s">
        <v>2616</v>
      </c>
    </row>
    <row r="2029" spans="22:23" x14ac:dyDescent="0.25">
      <c r="V2029" s="1">
        <v>2027</v>
      </c>
      <c r="W2029" s="1" t="s">
        <v>4316</v>
      </c>
    </row>
    <row r="2030" spans="22:23" x14ac:dyDescent="0.25">
      <c r="V2030" s="1">
        <v>2028</v>
      </c>
      <c r="W2030" s="1" t="s">
        <v>4350</v>
      </c>
    </row>
    <row r="2031" spans="22:23" x14ac:dyDescent="0.25">
      <c r="V2031" s="1">
        <v>2029</v>
      </c>
      <c r="W2031" s="1" t="s">
        <v>4384</v>
      </c>
    </row>
    <row r="2032" spans="22:23" x14ac:dyDescent="0.25">
      <c r="V2032" s="1">
        <v>2030</v>
      </c>
      <c r="W2032" s="1" t="s">
        <v>2956</v>
      </c>
    </row>
    <row r="2033" spans="22:23" x14ac:dyDescent="0.25">
      <c r="V2033" s="1">
        <v>2031</v>
      </c>
      <c r="W2033" s="1" t="s">
        <v>3330</v>
      </c>
    </row>
    <row r="2034" spans="22:23" x14ac:dyDescent="0.25">
      <c r="V2034" s="1">
        <v>2032</v>
      </c>
      <c r="W2034" s="1" t="s">
        <v>3738</v>
      </c>
    </row>
    <row r="2035" spans="22:23" x14ac:dyDescent="0.25">
      <c r="V2035" s="1">
        <v>2033</v>
      </c>
      <c r="W2035" s="1" t="s">
        <v>3704</v>
      </c>
    </row>
    <row r="2036" spans="22:23" x14ac:dyDescent="0.25">
      <c r="V2036" s="1">
        <v>2034</v>
      </c>
      <c r="W2036" s="1" t="s">
        <v>3840</v>
      </c>
    </row>
    <row r="2037" spans="22:23" x14ac:dyDescent="0.25">
      <c r="V2037" s="1">
        <v>2035</v>
      </c>
      <c r="W2037" s="1" t="s">
        <v>4486</v>
      </c>
    </row>
    <row r="2038" spans="22:23" x14ac:dyDescent="0.25">
      <c r="V2038" s="1">
        <v>2036</v>
      </c>
      <c r="W2038" s="1" t="s">
        <v>3636</v>
      </c>
    </row>
    <row r="2039" spans="22:23" x14ac:dyDescent="0.25">
      <c r="V2039" s="1">
        <v>2037</v>
      </c>
      <c r="W2039" s="1" t="s">
        <v>2752</v>
      </c>
    </row>
    <row r="2040" spans="22:23" x14ac:dyDescent="0.25">
      <c r="V2040" s="1">
        <v>2038</v>
      </c>
      <c r="W2040" s="1" t="s">
        <v>2548</v>
      </c>
    </row>
    <row r="2041" spans="22:23" x14ac:dyDescent="0.25">
      <c r="V2041" s="1">
        <v>2039</v>
      </c>
      <c r="W2041" s="1" t="s">
        <v>4452</v>
      </c>
    </row>
    <row r="2042" spans="22:23" x14ac:dyDescent="0.25">
      <c r="V2042" s="1">
        <v>2040</v>
      </c>
      <c r="W2042" s="1" t="s">
        <v>2446</v>
      </c>
    </row>
    <row r="2043" spans="22:23" x14ac:dyDescent="0.25">
      <c r="V2043" s="1">
        <v>2041</v>
      </c>
      <c r="W2043" s="1" t="s">
        <v>3908</v>
      </c>
    </row>
    <row r="2044" spans="22:23" x14ac:dyDescent="0.25">
      <c r="V2044" s="1">
        <v>2042</v>
      </c>
      <c r="W2044" s="1" t="s">
        <v>2514</v>
      </c>
    </row>
    <row r="2045" spans="22:23" x14ac:dyDescent="0.25">
      <c r="V2045" s="1">
        <v>2043</v>
      </c>
      <c r="W2045" s="1" t="s">
        <v>4520</v>
      </c>
    </row>
    <row r="2046" spans="22:23" x14ac:dyDescent="0.25">
      <c r="V2046" s="1">
        <v>2044</v>
      </c>
      <c r="W2046" s="1" t="s">
        <v>3132</v>
      </c>
    </row>
    <row r="2047" spans="22:23" x14ac:dyDescent="0.25">
      <c r="V2047" s="1">
        <v>2045</v>
      </c>
      <c r="W2047" s="1" t="s">
        <v>4016</v>
      </c>
    </row>
    <row r="2048" spans="22:23" x14ac:dyDescent="0.25">
      <c r="V2048" s="1">
        <v>2046</v>
      </c>
      <c r="W2048" s="1" t="s">
        <v>3948</v>
      </c>
    </row>
    <row r="2049" spans="22:23" x14ac:dyDescent="0.25">
      <c r="V2049" s="1">
        <v>2047</v>
      </c>
      <c r="W2049" s="1" t="s">
        <v>3098</v>
      </c>
    </row>
    <row r="2050" spans="22:23" x14ac:dyDescent="0.25">
      <c r="V2050" s="1">
        <v>2048</v>
      </c>
      <c r="W2050" s="1" t="s">
        <v>3030</v>
      </c>
    </row>
    <row r="2051" spans="22:23" x14ac:dyDescent="0.25">
      <c r="V2051" s="1">
        <v>2049</v>
      </c>
      <c r="W2051" s="1" t="s">
        <v>3404</v>
      </c>
    </row>
    <row r="2052" spans="22:23" x14ac:dyDescent="0.25">
      <c r="V2052" s="1">
        <v>2050</v>
      </c>
      <c r="W2052" s="1" t="s">
        <v>3064</v>
      </c>
    </row>
    <row r="2053" spans="22:23" x14ac:dyDescent="0.25">
      <c r="V2053" s="1">
        <v>2051</v>
      </c>
      <c r="W2053" s="1" t="s">
        <v>3982</v>
      </c>
    </row>
    <row r="2054" spans="22:23" x14ac:dyDescent="0.25">
      <c r="V2054" s="1">
        <v>2052</v>
      </c>
      <c r="W2054" s="1" t="s">
        <v>3574</v>
      </c>
    </row>
    <row r="2055" spans="22:23" x14ac:dyDescent="0.25">
      <c r="V2055" s="1">
        <v>2053</v>
      </c>
      <c r="W2055" s="1" t="s">
        <v>2588</v>
      </c>
    </row>
    <row r="2056" spans="22:23" x14ac:dyDescent="0.25">
      <c r="V2056" s="1">
        <v>2054</v>
      </c>
      <c r="W2056" s="1" t="s">
        <v>2690</v>
      </c>
    </row>
    <row r="2057" spans="22:23" x14ac:dyDescent="0.25">
      <c r="V2057" s="1">
        <v>2055</v>
      </c>
      <c r="W2057" s="1" t="s">
        <v>4050</v>
      </c>
    </row>
    <row r="2058" spans="22:23" x14ac:dyDescent="0.25">
      <c r="V2058" s="1">
        <v>2056</v>
      </c>
      <c r="W2058" s="1" t="s">
        <v>3166</v>
      </c>
    </row>
    <row r="2059" spans="22:23" x14ac:dyDescent="0.25">
      <c r="V2059" s="1">
        <v>2057</v>
      </c>
      <c r="W2059" s="1" t="s">
        <v>3370</v>
      </c>
    </row>
    <row r="2060" spans="22:23" x14ac:dyDescent="0.25">
      <c r="V2060" s="1">
        <v>2058</v>
      </c>
      <c r="W2060" s="1" t="s">
        <v>3506</v>
      </c>
    </row>
    <row r="2061" spans="22:23" x14ac:dyDescent="0.25">
      <c r="V2061" s="1">
        <v>2059</v>
      </c>
      <c r="W2061" s="1" t="s">
        <v>3438</v>
      </c>
    </row>
    <row r="2062" spans="22:23" x14ac:dyDescent="0.25">
      <c r="V2062" s="1">
        <v>2060</v>
      </c>
      <c r="W2062" s="1" t="s">
        <v>2826</v>
      </c>
    </row>
    <row r="2063" spans="22:23" x14ac:dyDescent="0.25">
      <c r="V2063" s="1">
        <v>2061</v>
      </c>
      <c r="W2063" s="1" t="s">
        <v>4084</v>
      </c>
    </row>
    <row r="2064" spans="22:23" x14ac:dyDescent="0.25">
      <c r="V2064" s="1">
        <v>2062</v>
      </c>
      <c r="W2064" s="1" t="s">
        <v>3200</v>
      </c>
    </row>
    <row r="2065" spans="22:23" x14ac:dyDescent="0.25">
      <c r="V2065" s="1">
        <v>2063</v>
      </c>
      <c r="W2065" s="1" t="s">
        <v>3778</v>
      </c>
    </row>
    <row r="2066" spans="22:23" x14ac:dyDescent="0.25">
      <c r="V2066" s="1">
        <v>2064</v>
      </c>
      <c r="W2066" s="1" t="s">
        <v>3540</v>
      </c>
    </row>
    <row r="2067" spans="22:23" x14ac:dyDescent="0.25">
      <c r="V2067" s="1">
        <v>2065</v>
      </c>
      <c r="W2067" s="1" t="s">
        <v>4424</v>
      </c>
    </row>
    <row r="2068" spans="22:23" x14ac:dyDescent="0.25">
      <c r="V2068" s="1">
        <v>2066</v>
      </c>
      <c r="W2068" s="1" t="s">
        <v>2928</v>
      </c>
    </row>
    <row r="2069" spans="22:23" x14ac:dyDescent="0.25">
      <c r="V2069" s="1">
        <v>2067</v>
      </c>
      <c r="W2069" s="1" t="s">
        <v>2724</v>
      </c>
    </row>
    <row r="2070" spans="22:23" x14ac:dyDescent="0.25">
      <c r="V2070" s="1">
        <v>2068</v>
      </c>
      <c r="W2070" s="1" t="s">
        <v>2996</v>
      </c>
    </row>
    <row r="2071" spans="22:23" x14ac:dyDescent="0.25">
      <c r="V2071" s="1">
        <v>2069</v>
      </c>
      <c r="W2071" s="1" t="s">
        <v>4560</v>
      </c>
    </row>
    <row r="2072" spans="22:23" x14ac:dyDescent="0.25">
      <c r="V2072" s="1">
        <v>2070</v>
      </c>
      <c r="W2072" s="1" t="s">
        <v>3234</v>
      </c>
    </row>
    <row r="2073" spans="22:23" x14ac:dyDescent="0.25">
      <c r="V2073" s="1">
        <v>2071</v>
      </c>
      <c r="W2073" s="1" t="s">
        <v>2486</v>
      </c>
    </row>
    <row r="2074" spans="22:23" x14ac:dyDescent="0.25">
      <c r="V2074" s="1">
        <v>2072</v>
      </c>
      <c r="W2074" s="1" t="s">
        <v>4118</v>
      </c>
    </row>
    <row r="2075" spans="22:23" x14ac:dyDescent="0.25">
      <c r="V2075" s="1">
        <v>2073</v>
      </c>
      <c r="W2075" s="1" t="s">
        <v>4152</v>
      </c>
    </row>
    <row r="2076" spans="22:23" x14ac:dyDescent="0.25">
      <c r="V2076" s="1">
        <v>2074</v>
      </c>
      <c r="W2076" s="1" t="s">
        <v>4186</v>
      </c>
    </row>
    <row r="2077" spans="22:23" x14ac:dyDescent="0.25">
      <c r="V2077" s="1">
        <v>2075</v>
      </c>
      <c r="W2077" s="1" t="s">
        <v>3268</v>
      </c>
    </row>
    <row r="2078" spans="22:23" x14ac:dyDescent="0.25">
      <c r="V2078" s="1">
        <v>2076</v>
      </c>
      <c r="W2078" s="1" t="s">
        <v>4220</v>
      </c>
    </row>
    <row r="2079" spans="22:23" x14ac:dyDescent="0.25">
      <c r="V2079" s="1">
        <v>2077</v>
      </c>
      <c r="W2079" s="1" t="s">
        <v>3472</v>
      </c>
    </row>
    <row r="2080" spans="22:23" x14ac:dyDescent="0.25">
      <c r="V2080" s="1">
        <v>2078</v>
      </c>
      <c r="W2080" s="1" t="s">
        <v>2792</v>
      </c>
    </row>
    <row r="2081" spans="22:23" x14ac:dyDescent="0.25">
      <c r="V2081" s="1">
        <v>2079</v>
      </c>
      <c r="W2081" s="1" t="s">
        <v>3676</v>
      </c>
    </row>
    <row r="2082" spans="22:23" x14ac:dyDescent="0.25">
      <c r="V2082" s="1">
        <v>2080</v>
      </c>
      <c r="W2082" s="1" t="s">
        <v>3812</v>
      </c>
    </row>
    <row r="2083" spans="22:23" x14ac:dyDescent="0.25">
      <c r="V2083" s="1">
        <v>2081</v>
      </c>
      <c r="W2083" s="1" t="s">
        <v>2894</v>
      </c>
    </row>
    <row r="2084" spans="22:23" x14ac:dyDescent="0.25">
      <c r="V2084" s="1">
        <v>2082</v>
      </c>
      <c r="W2084" s="1" t="s">
        <v>4254</v>
      </c>
    </row>
    <row r="2085" spans="22:23" x14ac:dyDescent="0.25">
      <c r="V2085" s="1">
        <v>2083</v>
      </c>
      <c r="W2085" s="1" t="s">
        <v>3302</v>
      </c>
    </row>
    <row r="2086" spans="22:23" x14ac:dyDescent="0.25">
      <c r="V2086" s="1">
        <v>2084</v>
      </c>
      <c r="W2086" s="1" t="s">
        <v>2656</v>
      </c>
    </row>
    <row r="2087" spans="22:23" x14ac:dyDescent="0.25">
      <c r="V2087" s="1">
        <v>2085</v>
      </c>
      <c r="W2087" s="1" t="s">
        <v>2860</v>
      </c>
    </row>
    <row r="2088" spans="22:23" x14ac:dyDescent="0.25">
      <c r="V2088" s="1">
        <v>2086</v>
      </c>
      <c r="W2088" s="1" t="s">
        <v>4288</v>
      </c>
    </row>
    <row r="2089" spans="22:23" x14ac:dyDescent="0.25">
      <c r="V2089" s="1">
        <v>2087</v>
      </c>
      <c r="W2089" s="1" t="s">
        <v>3880</v>
      </c>
    </row>
    <row r="2090" spans="22:23" x14ac:dyDescent="0.25">
      <c r="V2090" s="1">
        <v>2088</v>
      </c>
      <c r="W2090" s="1" t="s">
        <v>3608</v>
      </c>
    </row>
    <row r="2091" spans="22:23" x14ac:dyDescent="0.25">
      <c r="V2091" s="1">
        <v>2089</v>
      </c>
      <c r="W2091" s="1" t="s">
        <v>2622</v>
      </c>
    </row>
    <row r="2092" spans="22:23" x14ac:dyDescent="0.25">
      <c r="V2092" s="1">
        <v>2090</v>
      </c>
      <c r="W2092" s="1" t="s">
        <v>4322</v>
      </c>
    </row>
    <row r="2093" spans="22:23" x14ac:dyDescent="0.25">
      <c r="V2093" s="1">
        <v>2091</v>
      </c>
      <c r="W2093" s="1" t="s">
        <v>4356</v>
      </c>
    </row>
    <row r="2094" spans="22:23" x14ac:dyDescent="0.25">
      <c r="V2094" s="1">
        <v>2092</v>
      </c>
      <c r="W2094" s="1" t="s">
        <v>4390</v>
      </c>
    </row>
    <row r="2095" spans="22:23" x14ac:dyDescent="0.25">
      <c r="V2095" s="1">
        <v>2093</v>
      </c>
      <c r="W2095" s="1" t="s">
        <v>2962</v>
      </c>
    </row>
    <row r="2096" spans="22:23" x14ac:dyDescent="0.25">
      <c r="V2096" s="1">
        <v>2094</v>
      </c>
      <c r="W2096" s="1" t="s">
        <v>3336</v>
      </c>
    </row>
    <row r="2097" spans="22:23" x14ac:dyDescent="0.25">
      <c r="V2097" s="1">
        <v>2095</v>
      </c>
      <c r="W2097" s="1" t="s">
        <v>3744</v>
      </c>
    </row>
    <row r="2098" spans="22:23" x14ac:dyDescent="0.25">
      <c r="V2098" s="1">
        <v>2096</v>
      </c>
      <c r="W2098" s="1" t="s">
        <v>3710</v>
      </c>
    </row>
    <row r="2099" spans="22:23" x14ac:dyDescent="0.25">
      <c r="V2099" s="1">
        <v>2097</v>
      </c>
      <c r="W2099" s="1" t="s">
        <v>3846</v>
      </c>
    </row>
    <row r="2100" spans="22:23" x14ac:dyDescent="0.25">
      <c r="V2100" s="1">
        <v>2098</v>
      </c>
      <c r="W2100" s="1" t="s">
        <v>4492</v>
      </c>
    </row>
    <row r="2101" spans="22:23" x14ac:dyDescent="0.25">
      <c r="V2101" s="1">
        <v>2099</v>
      </c>
      <c r="W2101" s="1" t="s">
        <v>3642</v>
      </c>
    </row>
    <row r="2102" spans="22:23" x14ac:dyDescent="0.25">
      <c r="V2102" s="1">
        <v>2100</v>
      </c>
      <c r="W2102" s="1" t="s">
        <v>2758</v>
      </c>
    </row>
    <row r="2103" spans="22:23" x14ac:dyDescent="0.25">
      <c r="V2103" s="1">
        <v>2101</v>
      </c>
      <c r="W2103" s="1" t="s">
        <v>2554</v>
      </c>
    </row>
    <row r="2104" spans="22:23" x14ac:dyDescent="0.25">
      <c r="V2104" s="1">
        <v>2102</v>
      </c>
      <c r="W2104" s="1" t="s">
        <v>4458</v>
      </c>
    </row>
    <row r="2105" spans="22:23" x14ac:dyDescent="0.25">
      <c r="V2105" s="1">
        <v>2103</v>
      </c>
      <c r="W2105" s="1" t="s">
        <v>2452</v>
      </c>
    </row>
    <row r="2106" spans="22:23" x14ac:dyDescent="0.25">
      <c r="V2106" s="1">
        <v>2104</v>
      </c>
      <c r="W2106" s="1" t="s">
        <v>3914</v>
      </c>
    </row>
    <row r="2107" spans="22:23" x14ac:dyDescent="0.25">
      <c r="V2107" s="1">
        <v>2105</v>
      </c>
      <c r="W2107" s="1" t="s">
        <v>2520</v>
      </c>
    </row>
    <row r="2108" spans="22:23" x14ac:dyDescent="0.25">
      <c r="V2108" s="1">
        <v>2106</v>
      </c>
      <c r="W2108" s="1" t="s">
        <v>4526</v>
      </c>
    </row>
    <row r="2109" spans="22:23" x14ac:dyDescent="0.25">
      <c r="V2109" s="1">
        <v>2107</v>
      </c>
      <c r="W2109" s="1" t="s">
        <v>3116</v>
      </c>
    </row>
    <row r="2110" spans="22:23" x14ac:dyDescent="0.25">
      <c r="V2110" s="1">
        <v>2108</v>
      </c>
      <c r="W2110" s="1" t="s">
        <v>4000</v>
      </c>
    </row>
    <row r="2111" spans="22:23" x14ac:dyDescent="0.25">
      <c r="V2111" s="1">
        <v>2109</v>
      </c>
      <c r="W2111" s="1" t="s">
        <v>3932</v>
      </c>
    </row>
    <row r="2112" spans="22:23" x14ac:dyDescent="0.25">
      <c r="V2112" s="1">
        <v>2110</v>
      </c>
      <c r="W2112" s="1" t="s">
        <v>3082</v>
      </c>
    </row>
    <row r="2113" spans="22:23" x14ac:dyDescent="0.25">
      <c r="V2113" s="1">
        <v>2111</v>
      </c>
      <c r="W2113" s="1" t="s">
        <v>3014</v>
      </c>
    </row>
    <row r="2114" spans="22:23" x14ac:dyDescent="0.25">
      <c r="V2114" s="1">
        <v>2112</v>
      </c>
      <c r="W2114" s="1" t="s">
        <v>3388</v>
      </c>
    </row>
    <row r="2115" spans="22:23" x14ac:dyDescent="0.25">
      <c r="V2115" s="1">
        <v>2113</v>
      </c>
      <c r="W2115" s="1" t="s">
        <v>3048</v>
      </c>
    </row>
    <row r="2116" spans="22:23" x14ac:dyDescent="0.25">
      <c r="V2116" s="1">
        <v>2114</v>
      </c>
      <c r="W2116" s="1" t="s">
        <v>3966</v>
      </c>
    </row>
    <row r="2117" spans="22:23" x14ac:dyDescent="0.25">
      <c r="V2117" s="1">
        <v>2115</v>
      </c>
      <c r="W2117" s="1" t="s">
        <v>3558</v>
      </c>
    </row>
    <row r="2118" spans="22:23" x14ac:dyDescent="0.25">
      <c r="V2118" s="1">
        <v>2116</v>
      </c>
      <c r="W2118" s="1" t="s">
        <v>2572</v>
      </c>
    </row>
    <row r="2119" spans="22:23" x14ac:dyDescent="0.25">
      <c r="V2119" s="1">
        <v>2117</v>
      </c>
      <c r="W2119" s="1" t="s">
        <v>2674</v>
      </c>
    </row>
    <row r="2120" spans="22:23" x14ac:dyDescent="0.25">
      <c r="V2120" s="1">
        <v>2118</v>
      </c>
      <c r="W2120" s="1" t="s">
        <v>4034</v>
      </c>
    </row>
    <row r="2121" spans="22:23" x14ac:dyDescent="0.25">
      <c r="V2121" s="1">
        <v>2119</v>
      </c>
      <c r="W2121" s="1" t="s">
        <v>3150</v>
      </c>
    </row>
    <row r="2122" spans="22:23" x14ac:dyDescent="0.25">
      <c r="V2122" s="1">
        <v>2120</v>
      </c>
      <c r="W2122" s="1" t="s">
        <v>3354</v>
      </c>
    </row>
    <row r="2123" spans="22:23" x14ac:dyDescent="0.25">
      <c r="V2123" s="1">
        <v>2121</v>
      </c>
      <c r="W2123" s="1" t="s">
        <v>3490</v>
      </c>
    </row>
    <row r="2124" spans="22:23" x14ac:dyDescent="0.25">
      <c r="V2124" s="1">
        <v>2122</v>
      </c>
      <c r="W2124" s="1" t="s">
        <v>3422</v>
      </c>
    </row>
    <row r="2125" spans="22:23" x14ac:dyDescent="0.25">
      <c r="V2125" s="1">
        <v>2123</v>
      </c>
      <c r="W2125" s="1" t="s">
        <v>2810</v>
      </c>
    </row>
    <row r="2126" spans="22:23" x14ac:dyDescent="0.25">
      <c r="V2126" s="1">
        <v>2124</v>
      </c>
      <c r="W2126" s="1" t="s">
        <v>4068</v>
      </c>
    </row>
    <row r="2127" spans="22:23" x14ac:dyDescent="0.25">
      <c r="V2127" s="1">
        <v>2125</v>
      </c>
      <c r="W2127" s="1" t="s">
        <v>3184</v>
      </c>
    </row>
    <row r="2128" spans="22:23" x14ac:dyDescent="0.25">
      <c r="V2128" s="1">
        <v>2126</v>
      </c>
      <c r="W2128" s="1" t="s">
        <v>3762</v>
      </c>
    </row>
    <row r="2129" spans="22:23" x14ac:dyDescent="0.25">
      <c r="V2129" s="1">
        <v>2127</v>
      </c>
      <c r="W2129" s="1" t="s">
        <v>3524</v>
      </c>
    </row>
    <row r="2130" spans="22:23" x14ac:dyDescent="0.25">
      <c r="V2130" s="1">
        <v>2128</v>
      </c>
      <c r="W2130" s="1" t="s">
        <v>4408</v>
      </c>
    </row>
    <row r="2131" spans="22:23" x14ac:dyDescent="0.25">
      <c r="V2131" s="1">
        <v>2129</v>
      </c>
      <c r="W2131" s="1" t="s">
        <v>2912</v>
      </c>
    </row>
    <row r="2132" spans="22:23" x14ac:dyDescent="0.25">
      <c r="V2132" s="1">
        <v>2130</v>
      </c>
      <c r="W2132" s="1" t="s">
        <v>2708</v>
      </c>
    </row>
    <row r="2133" spans="22:23" x14ac:dyDescent="0.25">
      <c r="V2133" s="1">
        <v>2131</v>
      </c>
      <c r="W2133" s="1" t="s">
        <v>2980</v>
      </c>
    </row>
    <row r="2134" spans="22:23" x14ac:dyDescent="0.25">
      <c r="V2134" s="1">
        <v>2132</v>
      </c>
      <c r="W2134" s="1" t="s">
        <v>4544</v>
      </c>
    </row>
    <row r="2135" spans="22:23" x14ac:dyDescent="0.25">
      <c r="V2135" s="1">
        <v>2133</v>
      </c>
      <c r="W2135" s="1" t="s">
        <v>3218</v>
      </c>
    </row>
    <row r="2136" spans="22:23" x14ac:dyDescent="0.25">
      <c r="V2136" s="1">
        <v>2134</v>
      </c>
      <c r="W2136" s="1" t="s">
        <v>2470</v>
      </c>
    </row>
    <row r="2137" spans="22:23" x14ac:dyDescent="0.25">
      <c r="V2137" s="1">
        <v>2135</v>
      </c>
      <c r="W2137" s="1" t="s">
        <v>4102</v>
      </c>
    </row>
    <row r="2138" spans="22:23" x14ac:dyDescent="0.25">
      <c r="V2138" s="1">
        <v>2136</v>
      </c>
      <c r="W2138" s="1" t="s">
        <v>4136</v>
      </c>
    </row>
    <row r="2139" spans="22:23" x14ac:dyDescent="0.25">
      <c r="V2139" s="1">
        <v>2137</v>
      </c>
      <c r="W2139" s="1" t="s">
        <v>4170</v>
      </c>
    </row>
    <row r="2140" spans="22:23" x14ac:dyDescent="0.25">
      <c r="V2140" s="1">
        <v>2138</v>
      </c>
      <c r="W2140" s="1" t="s">
        <v>3252</v>
      </c>
    </row>
    <row r="2141" spans="22:23" x14ac:dyDescent="0.25">
      <c r="V2141" s="1">
        <v>2139</v>
      </c>
      <c r="W2141" s="1" t="s">
        <v>4204</v>
      </c>
    </row>
    <row r="2142" spans="22:23" x14ac:dyDescent="0.25">
      <c r="V2142" s="1">
        <v>2140</v>
      </c>
      <c r="W2142" s="1" t="s">
        <v>3456</v>
      </c>
    </row>
    <row r="2143" spans="22:23" x14ac:dyDescent="0.25">
      <c r="V2143" s="1">
        <v>2141</v>
      </c>
      <c r="W2143" s="1" t="s">
        <v>2776</v>
      </c>
    </row>
    <row r="2144" spans="22:23" x14ac:dyDescent="0.25">
      <c r="V2144" s="1">
        <v>2142</v>
      </c>
      <c r="W2144" s="1" t="s">
        <v>3660</v>
      </c>
    </row>
    <row r="2145" spans="22:23" x14ac:dyDescent="0.25">
      <c r="V2145" s="1">
        <v>2143</v>
      </c>
      <c r="W2145" s="1" t="s">
        <v>3796</v>
      </c>
    </row>
    <row r="2146" spans="22:23" x14ac:dyDescent="0.25">
      <c r="V2146" s="1">
        <v>2144</v>
      </c>
      <c r="W2146" s="1" t="s">
        <v>2878</v>
      </c>
    </row>
    <row r="2147" spans="22:23" x14ac:dyDescent="0.25">
      <c r="V2147" s="1">
        <v>2145</v>
      </c>
      <c r="W2147" s="1" t="s">
        <v>4238</v>
      </c>
    </row>
    <row r="2148" spans="22:23" x14ac:dyDescent="0.25">
      <c r="V2148" s="1">
        <v>2146</v>
      </c>
      <c r="W2148" s="1" t="s">
        <v>3286</v>
      </c>
    </row>
    <row r="2149" spans="22:23" x14ac:dyDescent="0.25">
      <c r="V2149" s="1">
        <v>2147</v>
      </c>
      <c r="W2149" s="1" t="s">
        <v>2640</v>
      </c>
    </row>
    <row r="2150" spans="22:23" x14ac:dyDescent="0.25">
      <c r="V2150" s="1">
        <v>2148</v>
      </c>
      <c r="W2150" s="1" t="s">
        <v>2844</v>
      </c>
    </row>
    <row r="2151" spans="22:23" x14ac:dyDescent="0.25">
      <c r="V2151" s="1">
        <v>2149</v>
      </c>
      <c r="W2151" s="1" t="s">
        <v>4272</v>
      </c>
    </row>
    <row r="2152" spans="22:23" x14ac:dyDescent="0.25">
      <c r="V2152" s="1">
        <v>2150</v>
      </c>
      <c r="W2152" s="1" t="s">
        <v>3864</v>
      </c>
    </row>
    <row r="2153" spans="22:23" x14ac:dyDescent="0.25">
      <c r="V2153" s="1">
        <v>2151</v>
      </c>
      <c r="W2153" s="1" t="s">
        <v>3592</v>
      </c>
    </row>
    <row r="2154" spans="22:23" x14ac:dyDescent="0.25">
      <c r="V2154" s="1">
        <v>2152</v>
      </c>
      <c r="W2154" s="1" t="s">
        <v>2606</v>
      </c>
    </row>
    <row r="2155" spans="22:23" x14ac:dyDescent="0.25">
      <c r="V2155" s="1">
        <v>2153</v>
      </c>
      <c r="W2155" s="1" t="s">
        <v>4306</v>
      </c>
    </row>
    <row r="2156" spans="22:23" x14ac:dyDescent="0.25">
      <c r="V2156" s="1">
        <v>2154</v>
      </c>
      <c r="W2156" s="1" t="s">
        <v>4340</v>
      </c>
    </row>
    <row r="2157" spans="22:23" x14ac:dyDescent="0.25">
      <c r="V2157" s="1">
        <v>2155</v>
      </c>
      <c r="W2157" s="1" t="s">
        <v>4374</v>
      </c>
    </row>
    <row r="2158" spans="22:23" x14ac:dyDescent="0.25">
      <c r="V2158" s="1">
        <v>2156</v>
      </c>
      <c r="W2158" s="1" t="s">
        <v>2946</v>
      </c>
    </row>
    <row r="2159" spans="22:23" x14ac:dyDescent="0.25">
      <c r="V2159" s="1">
        <v>2157</v>
      </c>
      <c r="W2159" s="1" t="s">
        <v>3320</v>
      </c>
    </row>
    <row r="2160" spans="22:23" x14ac:dyDescent="0.25">
      <c r="V2160" s="1">
        <v>2158</v>
      </c>
      <c r="W2160" s="1" t="s">
        <v>3728</v>
      </c>
    </row>
    <row r="2161" spans="22:23" x14ac:dyDescent="0.25">
      <c r="V2161" s="1">
        <v>2159</v>
      </c>
      <c r="W2161" s="1" t="s">
        <v>3694</v>
      </c>
    </row>
    <row r="2162" spans="22:23" x14ac:dyDescent="0.25">
      <c r="V2162" s="1">
        <v>2160</v>
      </c>
      <c r="W2162" s="1" t="s">
        <v>3830</v>
      </c>
    </row>
    <row r="2163" spans="22:23" x14ac:dyDescent="0.25">
      <c r="V2163" s="1">
        <v>2161</v>
      </c>
      <c r="W2163" s="1" t="s">
        <v>4476</v>
      </c>
    </row>
    <row r="2164" spans="22:23" x14ac:dyDescent="0.25">
      <c r="V2164" s="1">
        <v>2162</v>
      </c>
      <c r="W2164" s="1" t="s">
        <v>3626</v>
      </c>
    </row>
    <row r="2165" spans="22:23" x14ac:dyDescent="0.25">
      <c r="V2165" s="1">
        <v>2163</v>
      </c>
      <c r="W2165" s="1" t="s">
        <v>2742</v>
      </c>
    </row>
    <row r="2166" spans="22:23" x14ac:dyDescent="0.25">
      <c r="V2166" s="1">
        <v>2164</v>
      </c>
      <c r="W2166" s="1" t="s">
        <v>2538</v>
      </c>
    </row>
    <row r="2167" spans="22:23" x14ac:dyDescent="0.25">
      <c r="V2167" s="1">
        <v>2165</v>
      </c>
      <c r="W2167" s="1" t="s">
        <v>4442</v>
      </c>
    </row>
    <row r="2168" spans="22:23" x14ac:dyDescent="0.25">
      <c r="V2168" s="1">
        <v>2166</v>
      </c>
      <c r="W2168" s="1" t="s">
        <v>2436</v>
      </c>
    </row>
    <row r="2169" spans="22:23" x14ac:dyDescent="0.25">
      <c r="V2169" s="1">
        <v>2167</v>
      </c>
      <c r="W2169" s="1" t="s">
        <v>3898</v>
      </c>
    </row>
    <row r="2170" spans="22:23" x14ac:dyDescent="0.25">
      <c r="V2170" s="1">
        <v>2168</v>
      </c>
      <c r="W2170" s="1" t="s">
        <v>2504</v>
      </c>
    </row>
    <row r="2171" spans="22:23" x14ac:dyDescent="0.25">
      <c r="V2171" s="1">
        <v>2169</v>
      </c>
      <c r="W2171" s="1" t="s">
        <v>4510</v>
      </c>
    </row>
    <row r="2172" spans="22:23" x14ac:dyDescent="0.25">
      <c r="V2172" s="1">
        <v>2170</v>
      </c>
      <c r="W2172" s="1" t="s">
        <v>3122</v>
      </c>
    </row>
    <row r="2173" spans="22:23" x14ac:dyDescent="0.25">
      <c r="V2173" s="1">
        <v>2171</v>
      </c>
      <c r="W2173" s="1" t="s">
        <v>4006</v>
      </c>
    </row>
    <row r="2174" spans="22:23" x14ac:dyDescent="0.25">
      <c r="V2174" s="1">
        <v>2172</v>
      </c>
      <c r="W2174" s="1" t="s">
        <v>3938</v>
      </c>
    </row>
    <row r="2175" spans="22:23" x14ac:dyDescent="0.25">
      <c r="V2175" s="1">
        <v>2173</v>
      </c>
      <c r="W2175" s="1" t="s">
        <v>3088</v>
      </c>
    </row>
    <row r="2176" spans="22:23" x14ac:dyDescent="0.25">
      <c r="V2176" s="1">
        <v>2174</v>
      </c>
      <c r="W2176" s="1" t="s">
        <v>3020</v>
      </c>
    </row>
    <row r="2177" spans="22:23" x14ac:dyDescent="0.25">
      <c r="V2177" s="1">
        <v>2175</v>
      </c>
      <c r="W2177" s="1" t="s">
        <v>3394</v>
      </c>
    </row>
    <row r="2178" spans="22:23" x14ac:dyDescent="0.25">
      <c r="V2178" s="1">
        <v>2176</v>
      </c>
      <c r="W2178" s="1" t="s">
        <v>3054</v>
      </c>
    </row>
    <row r="2179" spans="22:23" x14ac:dyDescent="0.25">
      <c r="V2179" s="1">
        <v>2177</v>
      </c>
      <c r="W2179" s="1" t="s">
        <v>3972</v>
      </c>
    </row>
    <row r="2180" spans="22:23" x14ac:dyDescent="0.25">
      <c r="V2180" s="1">
        <v>2178</v>
      </c>
      <c r="W2180" s="1" t="s">
        <v>3564</v>
      </c>
    </row>
    <row r="2181" spans="22:23" x14ac:dyDescent="0.25">
      <c r="V2181" s="1">
        <v>2179</v>
      </c>
      <c r="W2181" s="1" t="s">
        <v>2578</v>
      </c>
    </row>
    <row r="2182" spans="22:23" x14ac:dyDescent="0.25">
      <c r="V2182" s="1">
        <v>2180</v>
      </c>
      <c r="W2182" s="1" t="s">
        <v>2680</v>
      </c>
    </row>
    <row r="2183" spans="22:23" x14ac:dyDescent="0.25">
      <c r="V2183" s="1">
        <v>2181</v>
      </c>
      <c r="W2183" s="1" t="s">
        <v>4040</v>
      </c>
    </row>
    <row r="2184" spans="22:23" x14ac:dyDescent="0.25">
      <c r="V2184" s="1">
        <v>2182</v>
      </c>
      <c r="W2184" s="1" t="s">
        <v>3156</v>
      </c>
    </row>
    <row r="2185" spans="22:23" x14ac:dyDescent="0.25">
      <c r="V2185" s="1">
        <v>2183</v>
      </c>
      <c r="W2185" s="1" t="s">
        <v>3360</v>
      </c>
    </row>
    <row r="2186" spans="22:23" x14ac:dyDescent="0.25">
      <c r="V2186" s="1">
        <v>2184</v>
      </c>
      <c r="W2186" s="1" t="s">
        <v>3496</v>
      </c>
    </row>
    <row r="2187" spans="22:23" x14ac:dyDescent="0.25">
      <c r="V2187" s="1">
        <v>2185</v>
      </c>
      <c r="W2187" s="1" t="s">
        <v>3428</v>
      </c>
    </row>
    <row r="2188" spans="22:23" x14ac:dyDescent="0.25">
      <c r="V2188" s="1">
        <v>2186</v>
      </c>
      <c r="W2188" s="1" t="s">
        <v>2816</v>
      </c>
    </row>
    <row r="2189" spans="22:23" x14ac:dyDescent="0.25">
      <c r="V2189" s="1">
        <v>2187</v>
      </c>
      <c r="W2189" s="1" t="s">
        <v>4074</v>
      </c>
    </row>
    <row r="2190" spans="22:23" x14ac:dyDescent="0.25">
      <c r="V2190" s="1">
        <v>2188</v>
      </c>
      <c r="W2190" s="1" t="s">
        <v>3190</v>
      </c>
    </row>
    <row r="2191" spans="22:23" x14ac:dyDescent="0.25">
      <c r="V2191" s="1">
        <v>2189</v>
      </c>
      <c r="W2191" s="1" t="s">
        <v>3768</v>
      </c>
    </row>
    <row r="2192" spans="22:23" x14ac:dyDescent="0.25">
      <c r="V2192" s="1">
        <v>2190</v>
      </c>
      <c r="W2192" s="1" t="s">
        <v>3530</v>
      </c>
    </row>
    <row r="2193" spans="22:23" x14ac:dyDescent="0.25">
      <c r="V2193" s="1">
        <v>2191</v>
      </c>
      <c r="W2193" s="1" t="s">
        <v>4414</v>
      </c>
    </row>
    <row r="2194" spans="22:23" x14ac:dyDescent="0.25">
      <c r="V2194" s="1">
        <v>2192</v>
      </c>
      <c r="W2194" s="1" t="s">
        <v>2918</v>
      </c>
    </row>
    <row r="2195" spans="22:23" x14ac:dyDescent="0.25">
      <c r="V2195" s="1">
        <v>2193</v>
      </c>
      <c r="W2195" s="1" t="s">
        <v>2714</v>
      </c>
    </row>
    <row r="2196" spans="22:23" x14ac:dyDescent="0.25">
      <c r="V2196" s="1">
        <v>2194</v>
      </c>
      <c r="W2196" s="1" t="s">
        <v>2986</v>
      </c>
    </row>
    <row r="2197" spans="22:23" x14ac:dyDescent="0.25">
      <c r="V2197" s="1">
        <v>2195</v>
      </c>
      <c r="W2197" s="1" t="s">
        <v>4550</v>
      </c>
    </row>
    <row r="2198" spans="22:23" x14ac:dyDescent="0.25">
      <c r="V2198" s="1">
        <v>2196</v>
      </c>
      <c r="W2198" s="1" t="s">
        <v>3224</v>
      </c>
    </row>
    <row r="2199" spans="22:23" x14ac:dyDescent="0.25">
      <c r="V2199" s="1">
        <v>2197</v>
      </c>
      <c r="W2199" s="1" t="s">
        <v>2476</v>
      </c>
    </row>
    <row r="2200" spans="22:23" x14ac:dyDescent="0.25">
      <c r="V2200" s="1">
        <v>2198</v>
      </c>
      <c r="W2200" s="1" t="s">
        <v>4108</v>
      </c>
    </row>
    <row r="2201" spans="22:23" x14ac:dyDescent="0.25">
      <c r="V2201" s="1">
        <v>2199</v>
      </c>
      <c r="W2201" s="1" t="s">
        <v>4142</v>
      </c>
    </row>
    <row r="2202" spans="22:23" x14ac:dyDescent="0.25">
      <c r="V2202" s="1">
        <v>2200</v>
      </c>
      <c r="W2202" s="1" t="s">
        <v>4176</v>
      </c>
    </row>
    <row r="2203" spans="22:23" x14ac:dyDescent="0.25">
      <c r="V2203" s="1">
        <v>2201</v>
      </c>
      <c r="W2203" s="1" t="s">
        <v>3258</v>
      </c>
    </row>
    <row r="2204" spans="22:23" x14ac:dyDescent="0.25">
      <c r="V2204" s="1">
        <v>2202</v>
      </c>
      <c r="W2204" s="1" t="s">
        <v>4210</v>
      </c>
    </row>
    <row r="2205" spans="22:23" x14ac:dyDescent="0.25">
      <c r="V2205" s="1">
        <v>2203</v>
      </c>
      <c r="W2205" s="1" t="s">
        <v>3462</v>
      </c>
    </row>
    <row r="2206" spans="22:23" x14ac:dyDescent="0.25">
      <c r="V2206" s="1">
        <v>2204</v>
      </c>
      <c r="W2206" s="1" t="s">
        <v>2782</v>
      </c>
    </row>
    <row r="2207" spans="22:23" x14ac:dyDescent="0.25">
      <c r="V2207" s="1">
        <v>2205</v>
      </c>
      <c r="W2207" s="1" t="s">
        <v>3666</v>
      </c>
    </row>
    <row r="2208" spans="22:23" x14ac:dyDescent="0.25">
      <c r="V2208" s="1">
        <v>2206</v>
      </c>
      <c r="W2208" s="1" t="s">
        <v>3802</v>
      </c>
    </row>
    <row r="2209" spans="22:23" x14ac:dyDescent="0.25">
      <c r="V2209" s="1">
        <v>2207</v>
      </c>
      <c r="W2209" s="1" t="s">
        <v>2884</v>
      </c>
    </row>
    <row r="2210" spans="22:23" x14ac:dyDescent="0.25">
      <c r="V2210" s="1">
        <v>2208</v>
      </c>
      <c r="W2210" s="1" t="s">
        <v>4244</v>
      </c>
    </row>
    <row r="2211" spans="22:23" x14ac:dyDescent="0.25">
      <c r="V2211" s="1">
        <v>2209</v>
      </c>
      <c r="W2211" s="1" t="s">
        <v>3292</v>
      </c>
    </row>
    <row r="2212" spans="22:23" x14ac:dyDescent="0.25">
      <c r="V2212" s="1">
        <v>2210</v>
      </c>
      <c r="W2212" s="1" t="s">
        <v>2646</v>
      </c>
    </row>
    <row r="2213" spans="22:23" x14ac:dyDescent="0.25">
      <c r="V2213" s="1">
        <v>2211</v>
      </c>
      <c r="W2213" s="1" t="s">
        <v>2850</v>
      </c>
    </row>
    <row r="2214" spans="22:23" x14ac:dyDescent="0.25">
      <c r="V2214" s="1">
        <v>2212</v>
      </c>
      <c r="W2214" s="1" t="s">
        <v>4278</v>
      </c>
    </row>
    <row r="2215" spans="22:23" x14ac:dyDescent="0.25">
      <c r="V2215" s="1">
        <v>2213</v>
      </c>
      <c r="W2215" s="1" t="s">
        <v>3870</v>
      </c>
    </row>
    <row r="2216" spans="22:23" x14ac:dyDescent="0.25">
      <c r="V2216" s="1">
        <v>2214</v>
      </c>
      <c r="W2216" s="1" t="s">
        <v>3598</v>
      </c>
    </row>
    <row r="2217" spans="22:23" x14ac:dyDescent="0.25">
      <c r="V2217" s="1">
        <v>2215</v>
      </c>
      <c r="W2217" s="1" t="s">
        <v>2612</v>
      </c>
    </row>
    <row r="2218" spans="22:23" x14ac:dyDescent="0.25">
      <c r="V2218" s="1">
        <v>2216</v>
      </c>
      <c r="W2218" s="1" t="s">
        <v>4312</v>
      </c>
    </row>
    <row r="2219" spans="22:23" x14ac:dyDescent="0.25">
      <c r="V2219" s="1">
        <v>2217</v>
      </c>
      <c r="W2219" s="1" t="s">
        <v>4346</v>
      </c>
    </row>
    <row r="2220" spans="22:23" x14ac:dyDescent="0.25">
      <c r="V2220" s="1">
        <v>2218</v>
      </c>
      <c r="W2220" s="1" t="s">
        <v>4380</v>
      </c>
    </row>
    <row r="2221" spans="22:23" x14ac:dyDescent="0.25">
      <c r="V2221" s="1">
        <v>2219</v>
      </c>
      <c r="W2221" s="1" t="s">
        <v>2952</v>
      </c>
    </row>
    <row r="2222" spans="22:23" x14ac:dyDescent="0.25">
      <c r="V2222" s="1">
        <v>2220</v>
      </c>
      <c r="W2222" s="1" t="s">
        <v>3326</v>
      </c>
    </row>
    <row r="2223" spans="22:23" x14ac:dyDescent="0.25">
      <c r="V2223" s="1">
        <v>2221</v>
      </c>
      <c r="W2223" s="1" t="s">
        <v>3734</v>
      </c>
    </row>
    <row r="2224" spans="22:23" x14ac:dyDescent="0.25">
      <c r="V2224" s="1">
        <v>2222</v>
      </c>
      <c r="W2224" s="1" t="s">
        <v>3700</v>
      </c>
    </row>
    <row r="2225" spans="22:23" x14ac:dyDescent="0.25">
      <c r="V2225" s="1">
        <v>2223</v>
      </c>
      <c r="W2225" s="1" t="s">
        <v>3836</v>
      </c>
    </row>
    <row r="2226" spans="22:23" x14ac:dyDescent="0.25">
      <c r="V2226" s="1">
        <v>2224</v>
      </c>
      <c r="W2226" s="1" t="s">
        <v>4482</v>
      </c>
    </row>
    <row r="2227" spans="22:23" x14ac:dyDescent="0.25">
      <c r="V2227" s="1">
        <v>2225</v>
      </c>
      <c r="W2227" s="1" t="s">
        <v>3632</v>
      </c>
    </row>
    <row r="2228" spans="22:23" x14ac:dyDescent="0.25">
      <c r="V2228" s="1">
        <v>2226</v>
      </c>
      <c r="W2228" s="1" t="s">
        <v>2748</v>
      </c>
    </row>
    <row r="2229" spans="22:23" x14ac:dyDescent="0.25">
      <c r="V2229" s="1">
        <v>2227</v>
      </c>
      <c r="W2229" s="1" t="s">
        <v>2544</v>
      </c>
    </row>
    <row r="2230" spans="22:23" x14ac:dyDescent="0.25">
      <c r="V2230" s="1">
        <v>2228</v>
      </c>
      <c r="W2230" s="1" t="s">
        <v>4448</v>
      </c>
    </row>
    <row r="2231" spans="22:23" x14ac:dyDescent="0.25">
      <c r="V2231" s="1">
        <v>2229</v>
      </c>
      <c r="W2231" s="1" t="s">
        <v>2442</v>
      </c>
    </row>
    <row r="2232" spans="22:23" x14ac:dyDescent="0.25">
      <c r="V2232" s="1">
        <v>2230</v>
      </c>
      <c r="W2232" s="1" t="s">
        <v>3904</v>
      </c>
    </row>
    <row r="2233" spans="22:23" x14ac:dyDescent="0.25">
      <c r="V2233" s="1">
        <v>2231</v>
      </c>
      <c r="W2233" s="1" t="s">
        <v>2510</v>
      </c>
    </row>
    <row r="2234" spans="22:23" x14ac:dyDescent="0.25">
      <c r="V2234" s="1">
        <v>2232</v>
      </c>
      <c r="W2234" s="1" t="s">
        <v>4516</v>
      </c>
    </row>
    <row r="2235" spans="22:23" x14ac:dyDescent="0.25">
      <c r="V2235" s="1">
        <v>2233</v>
      </c>
      <c r="W2235" s="1" t="s">
        <v>3124</v>
      </c>
    </row>
    <row r="2236" spans="22:23" x14ac:dyDescent="0.25">
      <c r="V2236" s="1">
        <v>2234</v>
      </c>
      <c r="W2236" s="1" t="s">
        <v>4008</v>
      </c>
    </row>
    <row r="2237" spans="22:23" x14ac:dyDescent="0.25">
      <c r="V2237" s="1">
        <v>2235</v>
      </c>
      <c r="W2237" s="1" t="s">
        <v>3940</v>
      </c>
    </row>
    <row r="2238" spans="22:23" x14ac:dyDescent="0.25">
      <c r="V2238" s="1">
        <v>2236</v>
      </c>
      <c r="W2238" s="1" t="s">
        <v>3090</v>
      </c>
    </row>
    <row r="2239" spans="22:23" x14ac:dyDescent="0.25">
      <c r="V2239" s="1">
        <v>2237</v>
      </c>
      <c r="W2239" s="1" t="s">
        <v>3022</v>
      </c>
    </row>
    <row r="2240" spans="22:23" x14ac:dyDescent="0.25">
      <c r="V2240" s="1">
        <v>2238</v>
      </c>
      <c r="W2240" s="1" t="s">
        <v>3396</v>
      </c>
    </row>
    <row r="2241" spans="22:23" x14ac:dyDescent="0.25">
      <c r="V2241" s="1">
        <v>2239</v>
      </c>
      <c r="W2241" s="1" t="s">
        <v>3056</v>
      </c>
    </row>
    <row r="2242" spans="22:23" x14ac:dyDescent="0.25">
      <c r="V2242" s="1">
        <v>2240</v>
      </c>
      <c r="W2242" s="1" t="s">
        <v>3974</v>
      </c>
    </row>
    <row r="2243" spans="22:23" x14ac:dyDescent="0.25">
      <c r="V2243" s="1">
        <v>2241</v>
      </c>
      <c r="W2243" s="1" t="s">
        <v>3566</v>
      </c>
    </row>
    <row r="2244" spans="22:23" x14ac:dyDescent="0.25">
      <c r="V2244" s="1">
        <v>2242</v>
      </c>
      <c r="W2244" s="1" t="s">
        <v>2580</v>
      </c>
    </row>
    <row r="2245" spans="22:23" x14ac:dyDescent="0.25">
      <c r="V2245" s="1">
        <v>2243</v>
      </c>
      <c r="W2245" s="1" t="s">
        <v>2682</v>
      </c>
    </row>
    <row r="2246" spans="22:23" x14ac:dyDescent="0.25">
      <c r="V2246" s="1">
        <v>2244</v>
      </c>
      <c r="W2246" s="1" t="s">
        <v>4042</v>
      </c>
    </row>
    <row r="2247" spans="22:23" x14ac:dyDescent="0.25">
      <c r="V2247" s="1">
        <v>2245</v>
      </c>
      <c r="W2247" s="1" t="s">
        <v>3158</v>
      </c>
    </row>
    <row r="2248" spans="22:23" x14ac:dyDescent="0.25">
      <c r="V2248" s="1">
        <v>2246</v>
      </c>
      <c r="W2248" s="1" t="s">
        <v>3362</v>
      </c>
    </row>
    <row r="2249" spans="22:23" x14ac:dyDescent="0.25">
      <c r="V2249" s="1">
        <v>2247</v>
      </c>
      <c r="W2249" s="1" t="s">
        <v>3498</v>
      </c>
    </row>
    <row r="2250" spans="22:23" x14ac:dyDescent="0.25">
      <c r="V2250" s="1">
        <v>2248</v>
      </c>
      <c r="W2250" s="1" t="s">
        <v>3430</v>
      </c>
    </row>
    <row r="2251" spans="22:23" x14ac:dyDescent="0.25">
      <c r="V2251" s="1">
        <v>2249</v>
      </c>
      <c r="W2251" s="1" t="s">
        <v>2818</v>
      </c>
    </row>
    <row r="2252" spans="22:23" x14ac:dyDescent="0.25">
      <c r="V2252" s="1">
        <v>2250</v>
      </c>
      <c r="W2252" s="1" t="s">
        <v>4076</v>
      </c>
    </row>
    <row r="2253" spans="22:23" x14ac:dyDescent="0.25">
      <c r="V2253" s="1">
        <v>2251</v>
      </c>
      <c r="W2253" s="1" t="s">
        <v>3192</v>
      </c>
    </row>
    <row r="2254" spans="22:23" x14ac:dyDescent="0.25">
      <c r="V2254" s="1">
        <v>2252</v>
      </c>
      <c r="W2254" s="1" t="s">
        <v>3770</v>
      </c>
    </row>
    <row r="2255" spans="22:23" x14ac:dyDescent="0.25">
      <c r="V2255" s="1">
        <v>2253</v>
      </c>
      <c r="W2255" s="1" t="s">
        <v>3532</v>
      </c>
    </row>
    <row r="2256" spans="22:23" x14ac:dyDescent="0.25">
      <c r="V2256" s="1">
        <v>2254</v>
      </c>
      <c r="W2256" s="1" t="s">
        <v>4416</v>
      </c>
    </row>
    <row r="2257" spans="22:23" x14ac:dyDescent="0.25">
      <c r="V2257" s="1">
        <v>2255</v>
      </c>
      <c r="W2257" s="1" t="s">
        <v>2920</v>
      </c>
    </row>
    <row r="2258" spans="22:23" x14ac:dyDescent="0.25">
      <c r="V2258" s="1">
        <v>2256</v>
      </c>
      <c r="W2258" s="1" t="s">
        <v>2716</v>
      </c>
    </row>
    <row r="2259" spans="22:23" x14ac:dyDescent="0.25">
      <c r="V2259" s="1">
        <v>2257</v>
      </c>
      <c r="W2259" s="1" t="s">
        <v>2988</v>
      </c>
    </row>
    <row r="2260" spans="22:23" x14ac:dyDescent="0.25">
      <c r="V2260" s="1">
        <v>2258</v>
      </c>
      <c r="W2260" s="1" t="s">
        <v>4552</v>
      </c>
    </row>
    <row r="2261" spans="22:23" x14ac:dyDescent="0.25">
      <c r="V2261" s="1">
        <v>2259</v>
      </c>
      <c r="W2261" s="1" t="s">
        <v>3226</v>
      </c>
    </row>
    <row r="2262" spans="22:23" x14ac:dyDescent="0.25">
      <c r="V2262" s="1">
        <v>2260</v>
      </c>
      <c r="W2262" s="1" t="s">
        <v>2478</v>
      </c>
    </row>
    <row r="2263" spans="22:23" x14ac:dyDescent="0.25">
      <c r="V2263" s="1">
        <v>2261</v>
      </c>
      <c r="W2263" s="1" t="s">
        <v>4110</v>
      </c>
    </row>
    <row r="2264" spans="22:23" x14ac:dyDescent="0.25">
      <c r="V2264" s="1">
        <v>2262</v>
      </c>
      <c r="W2264" s="1" t="s">
        <v>4144</v>
      </c>
    </row>
    <row r="2265" spans="22:23" x14ac:dyDescent="0.25">
      <c r="V2265" s="1">
        <v>2263</v>
      </c>
      <c r="W2265" s="1" t="s">
        <v>4178</v>
      </c>
    </row>
    <row r="2266" spans="22:23" x14ac:dyDescent="0.25">
      <c r="V2266" s="1">
        <v>2264</v>
      </c>
      <c r="W2266" s="1" t="s">
        <v>3260</v>
      </c>
    </row>
    <row r="2267" spans="22:23" x14ac:dyDescent="0.25">
      <c r="V2267" s="1">
        <v>2265</v>
      </c>
      <c r="W2267" s="1" t="s">
        <v>4212</v>
      </c>
    </row>
    <row r="2268" spans="22:23" x14ac:dyDescent="0.25">
      <c r="V2268" s="1">
        <v>2266</v>
      </c>
      <c r="W2268" s="1" t="s">
        <v>3464</v>
      </c>
    </row>
    <row r="2269" spans="22:23" x14ac:dyDescent="0.25">
      <c r="V2269" s="1">
        <v>2267</v>
      </c>
      <c r="W2269" s="1" t="s">
        <v>2784</v>
      </c>
    </row>
    <row r="2270" spans="22:23" x14ac:dyDescent="0.25">
      <c r="V2270" s="1">
        <v>2268</v>
      </c>
      <c r="W2270" s="1" t="s">
        <v>3668</v>
      </c>
    </row>
    <row r="2271" spans="22:23" x14ac:dyDescent="0.25">
      <c r="V2271" s="1">
        <v>2269</v>
      </c>
      <c r="W2271" s="1" t="s">
        <v>3804</v>
      </c>
    </row>
    <row r="2272" spans="22:23" x14ac:dyDescent="0.25">
      <c r="V2272" s="1">
        <v>2270</v>
      </c>
      <c r="W2272" s="1" t="s">
        <v>2886</v>
      </c>
    </row>
    <row r="2273" spans="22:23" x14ac:dyDescent="0.25">
      <c r="V2273" s="1">
        <v>2271</v>
      </c>
      <c r="W2273" s="1" t="s">
        <v>4246</v>
      </c>
    </row>
    <row r="2274" spans="22:23" x14ac:dyDescent="0.25">
      <c r="V2274" s="1">
        <v>2272</v>
      </c>
      <c r="W2274" s="1" t="s">
        <v>3294</v>
      </c>
    </row>
    <row r="2275" spans="22:23" x14ac:dyDescent="0.25">
      <c r="V2275" s="1">
        <v>2273</v>
      </c>
      <c r="W2275" s="1" t="s">
        <v>2648</v>
      </c>
    </row>
    <row r="2276" spans="22:23" x14ac:dyDescent="0.25">
      <c r="V2276" s="1">
        <v>2274</v>
      </c>
      <c r="W2276" s="1" t="s">
        <v>2852</v>
      </c>
    </row>
    <row r="2277" spans="22:23" x14ac:dyDescent="0.25">
      <c r="V2277" s="1">
        <v>2275</v>
      </c>
      <c r="W2277" s="1" t="s">
        <v>4280</v>
      </c>
    </row>
    <row r="2278" spans="22:23" x14ac:dyDescent="0.25">
      <c r="V2278" s="1">
        <v>2276</v>
      </c>
      <c r="W2278" s="1" t="s">
        <v>3872</v>
      </c>
    </row>
    <row r="2279" spans="22:23" x14ac:dyDescent="0.25">
      <c r="V2279" s="1">
        <v>2277</v>
      </c>
      <c r="W2279" s="1" t="s">
        <v>3600</v>
      </c>
    </row>
    <row r="2280" spans="22:23" x14ac:dyDescent="0.25">
      <c r="V2280" s="1">
        <v>2278</v>
      </c>
      <c r="W2280" s="1" t="s">
        <v>2614</v>
      </c>
    </row>
    <row r="2281" spans="22:23" x14ac:dyDescent="0.25">
      <c r="V2281" s="1">
        <v>2279</v>
      </c>
      <c r="W2281" s="1" t="s">
        <v>4314</v>
      </c>
    </row>
    <row r="2282" spans="22:23" x14ac:dyDescent="0.25">
      <c r="V2282" s="1">
        <v>2280</v>
      </c>
      <c r="W2282" s="1" t="s">
        <v>4348</v>
      </c>
    </row>
    <row r="2283" spans="22:23" x14ac:dyDescent="0.25">
      <c r="V2283" s="1">
        <v>2281</v>
      </c>
      <c r="W2283" s="1" t="s">
        <v>4382</v>
      </c>
    </row>
    <row r="2284" spans="22:23" x14ac:dyDescent="0.25">
      <c r="V2284" s="1">
        <v>2282</v>
      </c>
      <c r="W2284" s="1" t="s">
        <v>2954</v>
      </c>
    </row>
    <row r="2285" spans="22:23" x14ac:dyDescent="0.25">
      <c r="V2285" s="1">
        <v>2283</v>
      </c>
      <c r="W2285" s="1" t="s">
        <v>3328</v>
      </c>
    </row>
    <row r="2286" spans="22:23" x14ac:dyDescent="0.25">
      <c r="V2286" s="1">
        <v>2284</v>
      </c>
      <c r="W2286" s="1" t="s">
        <v>3736</v>
      </c>
    </row>
    <row r="2287" spans="22:23" x14ac:dyDescent="0.25">
      <c r="V2287" s="1">
        <v>2285</v>
      </c>
      <c r="W2287" s="1" t="s">
        <v>3702</v>
      </c>
    </row>
    <row r="2288" spans="22:23" x14ac:dyDescent="0.25">
      <c r="V2288" s="1">
        <v>2286</v>
      </c>
      <c r="W2288" s="1" t="s">
        <v>3838</v>
      </c>
    </row>
    <row r="2289" spans="22:23" x14ac:dyDescent="0.25">
      <c r="V2289" s="1">
        <v>2287</v>
      </c>
      <c r="W2289" s="1" t="s">
        <v>4484</v>
      </c>
    </row>
    <row r="2290" spans="22:23" x14ac:dyDescent="0.25">
      <c r="V2290" s="1">
        <v>2288</v>
      </c>
      <c r="W2290" s="1" t="s">
        <v>3634</v>
      </c>
    </row>
    <row r="2291" spans="22:23" x14ac:dyDescent="0.25">
      <c r="V2291" s="1">
        <v>2289</v>
      </c>
      <c r="W2291" s="1" t="s">
        <v>2750</v>
      </c>
    </row>
    <row r="2292" spans="22:23" x14ac:dyDescent="0.25">
      <c r="V2292" s="1">
        <v>2290</v>
      </c>
      <c r="W2292" s="1" t="s">
        <v>2546</v>
      </c>
    </row>
    <row r="2293" spans="22:23" x14ac:dyDescent="0.25">
      <c r="V2293" s="1">
        <v>2291</v>
      </c>
      <c r="W2293" s="1" t="s">
        <v>4450</v>
      </c>
    </row>
    <row r="2294" spans="22:23" x14ac:dyDescent="0.25">
      <c r="V2294" s="1">
        <v>2292</v>
      </c>
      <c r="W2294" s="1" t="s">
        <v>2444</v>
      </c>
    </row>
    <row r="2295" spans="22:23" x14ac:dyDescent="0.25">
      <c r="V2295" s="1">
        <v>2293</v>
      </c>
      <c r="W2295" s="1" t="s">
        <v>3906</v>
      </c>
    </row>
    <row r="2296" spans="22:23" x14ac:dyDescent="0.25">
      <c r="V2296" s="1">
        <v>2294</v>
      </c>
      <c r="W2296" s="1" t="s">
        <v>2512</v>
      </c>
    </row>
    <row r="2297" spans="22:23" x14ac:dyDescent="0.25">
      <c r="V2297" s="1">
        <v>2295</v>
      </c>
      <c r="W2297" s="1" t="s">
        <v>4518</v>
      </c>
    </row>
    <row r="2298" spans="22:23" x14ac:dyDescent="0.25">
      <c r="V2298" s="1">
        <v>2296</v>
      </c>
      <c r="W2298" s="1" t="s">
        <v>3134</v>
      </c>
    </row>
    <row r="2299" spans="22:23" x14ac:dyDescent="0.25">
      <c r="V2299" s="1">
        <v>2297</v>
      </c>
      <c r="W2299" s="1" t="s">
        <v>4018</v>
      </c>
    </row>
    <row r="2300" spans="22:23" x14ac:dyDescent="0.25">
      <c r="V2300" s="1">
        <v>2298</v>
      </c>
      <c r="W2300" s="1" t="s">
        <v>3950</v>
      </c>
    </row>
    <row r="2301" spans="22:23" x14ac:dyDescent="0.25">
      <c r="V2301" s="1">
        <v>2299</v>
      </c>
      <c r="W2301" s="1" t="s">
        <v>3100</v>
      </c>
    </row>
    <row r="2302" spans="22:23" x14ac:dyDescent="0.25">
      <c r="V2302" s="1">
        <v>2300</v>
      </c>
      <c r="W2302" s="1" t="s">
        <v>3032</v>
      </c>
    </row>
    <row r="2303" spans="22:23" x14ac:dyDescent="0.25">
      <c r="V2303" s="1">
        <v>2301</v>
      </c>
      <c r="W2303" s="1" t="s">
        <v>3406</v>
      </c>
    </row>
    <row r="2304" spans="22:23" x14ac:dyDescent="0.25">
      <c r="V2304" s="1">
        <v>2302</v>
      </c>
      <c r="W2304" s="1" t="s">
        <v>3066</v>
      </c>
    </row>
    <row r="2305" spans="22:23" x14ac:dyDescent="0.25">
      <c r="V2305" s="1">
        <v>2303</v>
      </c>
      <c r="W2305" s="1" t="s">
        <v>3984</v>
      </c>
    </row>
    <row r="2306" spans="22:23" x14ac:dyDescent="0.25">
      <c r="V2306" s="1">
        <v>2304</v>
      </c>
      <c r="W2306" s="1" t="s">
        <v>3576</v>
      </c>
    </row>
    <row r="2307" spans="22:23" x14ac:dyDescent="0.25">
      <c r="V2307" s="1">
        <v>2305</v>
      </c>
      <c r="W2307" s="1" t="s">
        <v>2590</v>
      </c>
    </row>
    <row r="2308" spans="22:23" x14ac:dyDescent="0.25">
      <c r="V2308" s="1">
        <v>2306</v>
      </c>
      <c r="W2308" s="1" t="s">
        <v>2692</v>
      </c>
    </row>
    <row r="2309" spans="22:23" x14ac:dyDescent="0.25">
      <c r="V2309" s="1">
        <v>2307</v>
      </c>
      <c r="W2309" s="1" t="s">
        <v>4052</v>
      </c>
    </row>
    <row r="2310" spans="22:23" x14ac:dyDescent="0.25">
      <c r="V2310" s="1">
        <v>2308</v>
      </c>
      <c r="W2310" s="1" t="s">
        <v>3168</v>
      </c>
    </row>
    <row r="2311" spans="22:23" x14ac:dyDescent="0.25">
      <c r="V2311" s="1">
        <v>2309</v>
      </c>
      <c r="W2311" s="1" t="s">
        <v>3372</v>
      </c>
    </row>
    <row r="2312" spans="22:23" x14ac:dyDescent="0.25">
      <c r="V2312" s="1">
        <v>2310</v>
      </c>
      <c r="W2312" s="1" t="s">
        <v>3508</v>
      </c>
    </row>
    <row r="2313" spans="22:23" x14ac:dyDescent="0.25">
      <c r="V2313" s="1">
        <v>2311</v>
      </c>
      <c r="W2313" s="1" t="s">
        <v>3440</v>
      </c>
    </row>
    <row r="2314" spans="22:23" x14ac:dyDescent="0.25">
      <c r="V2314" s="1">
        <v>2312</v>
      </c>
      <c r="W2314" s="1" t="s">
        <v>2828</v>
      </c>
    </row>
    <row r="2315" spans="22:23" x14ac:dyDescent="0.25">
      <c r="V2315" s="1">
        <v>2313</v>
      </c>
      <c r="W2315" s="1" t="s">
        <v>4086</v>
      </c>
    </row>
    <row r="2316" spans="22:23" x14ac:dyDescent="0.25">
      <c r="V2316" s="1">
        <v>2314</v>
      </c>
      <c r="W2316" s="1" t="s">
        <v>3202</v>
      </c>
    </row>
    <row r="2317" spans="22:23" x14ac:dyDescent="0.25">
      <c r="V2317" s="1">
        <v>2315</v>
      </c>
      <c r="W2317" s="1" t="s">
        <v>3780</v>
      </c>
    </row>
    <row r="2318" spans="22:23" x14ac:dyDescent="0.25">
      <c r="V2318" s="1">
        <v>2316</v>
      </c>
      <c r="W2318" s="1" t="s">
        <v>3542</v>
      </c>
    </row>
    <row r="2319" spans="22:23" x14ac:dyDescent="0.25">
      <c r="V2319" s="1">
        <v>2317</v>
      </c>
      <c r="W2319" s="1" t="s">
        <v>4426</v>
      </c>
    </row>
    <row r="2320" spans="22:23" x14ac:dyDescent="0.25">
      <c r="V2320" s="1">
        <v>2318</v>
      </c>
      <c r="W2320" s="1" t="s">
        <v>2930</v>
      </c>
    </row>
    <row r="2321" spans="22:23" x14ac:dyDescent="0.25">
      <c r="V2321" s="1">
        <v>2319</v>
      </c>
      <c r="W2321" s="1" t="s">
        <v>2726</v>
      </c>
    </row>
    <row r="2322" spans="22:23" x14ac:dyDescent="0.25">
      <c r="V2322" s="1">
        <v>2320</v>
      </c>
      <c r="W2322" s="1" t="s">
        <v>2998</v>
      </c>
    </row>
    <row r="2323" spans="22:23" x14ac:dyDescent="0.25">
      <c r="V2323" s="1">
        <v>2321</v>
      </c>
      <c r="W2323" s="1" t="s">
        <v>4562</v>
      </c>
    </row>
    <row r="2324" spans="22:23" x14ac:dyDescent="0.25">
      <c r="V2324" s="1">
        <v>2322</v>
      </c>
      <c r="W2324" s="1" t="s">
        <v>3236</v>
      </c>
    </row>
    <row r="2325" spans="22:23" x14ac:dyDescent="0.25">
      <c r="V2325" s="1">
        <v>2323</v>
      </c>
      <c r="W2325" s="1" t="s">
        <v>2488</v>
      </c>
    </row>
    <row r="2326" spans="22:23" x14ac:dyDescent="0.25">
      <c r="V2326" s="1">
        <v>2324</v>
      </c>
      <c r="W2326" s="1" t="s">
        <v>4120</v>
      </c>
    </row>
    <row r="2327" spans="22:23" x14ac:dyDescent="0.25">
      <c r="V2327" s="1">
        <v>2325</v>
      </c>
      <c r="W2327" s="1" t="s">
        <v>4154</v>
      </c>
    </row>
    <row r="2328" spans="22:23" x14ac:dyDescent="0.25">
      <c r="V2328" s="1">
        <v>2326</v>
      </c>
      <c r="W2328" s="1" t="s">
        <v>4188</v>
      </c>
    </row>
    <row r="2329" spans="22:23" x14ac:dyDescent="0.25">
      <c r="V2329" s="1">
        <v>2327</v>
      </c>
      <c r="W2329" s="1" t="s">
        <v>3270</v>
      </c>
    </row>
    <row r="2330" spans="22:23" x14ac:dyDescent="0.25">
      <c r="V2330" s="1">
        <v>2328</v>
      </c>
      <c r="W2330" s="1" t="s">
        <v>4222</v>
      </c>
    </row>
    <row r="2331" spans="22:23" x14ac:dyDescent="0.25">
      <c r="V2331" s="1">
        <v>2329</v>
      </c>
      <c r="W2331" s="1" t="s">
        <v>3474</v>
      </c>
    </row>
    <row r="2332" spans="22:23" x14ac:dyDescent="0.25">
      <c r="V2332" s="1">
        <v>2330</v>
      </c>
      <c r="W2332" s="1" t="s">
        <v>2794</v>
      </c>
    </row>
    <row r="2333" spans="22:23" x14ac:dyDescent="0.25">
      <c r="V2333" s="1">
        <v>2331</v>
      </c>
      <c r="W2333" s="1" t="s">
        <v>3678</v>
      </c>
    </row>
    <row r="2334" spans="22:23" x14ac:dyDescent="0.25">
      <c r="V2334" s="1">
        <v>2332</v>
      </c>
      <c r="W2334" s="1" t="s">
        <v>3814</v>
      </c>
    </row>
    <row r="2335" spans="22:23" x14ac:dyDescent="0.25">
      <c r="V2335" s="1">
        <v>2333</v>
      </c>
      <c r="W2335" s="1" t="s">
        <v>2896</v>
      </c>
    </row>
    <row r="2336" spans="22:23" x14ac:dyDescent="0.25">
      <c r="V2336" s="1">
        <v>2334</v>
      </c>
      <c r="W2336" s="1" t="s">
        <v>4256</v>
      </c>
    </row>
    <row r="2337" spans="22:23" x14ac:dyDescent="0.25">
      <c r="V2337" s="1">
        <v>2335</v>
      </c>
      <c r="W2337" s="1" t="s">
        <v>3304</v>
      </c>
    </row>
    <row r="2338" spans="22:23" x14ac:dyDescent="0.25">
      <c r="V2338" s="1">
        <v>2336</v>
      </c>
      <c r="W2338" s="1" t="s">
        <v>2658</v>
      </c>
    </row>
    <row r="2339" spans="22:23" x14ac:dyDescent="0.25">
      <c r="V2339" s="1">
        <v>2337</v>
      </c>
      <c r="W2339" s="1" t="s">
        <v>2862</v>
      </c>
    </row>
    <row r="2340" spans="22:23" x14ac:dyDescent="0.25">
      <c r="V2340" s="1">
        <v>2338</v>
      </c>
      <c r="W2340" s="1" t="s">
        <v>4290</v>
      </c>
    </row>
    <row r="2341" spans="22:23" x14ac:dyDescent="0.25">
      <c r="V2341" s="1">
        <v>2339</v>
      </c>
      <c r="W2341" s="1" t="s">
        <v>3882</v>
      </c>
    </row>
    <row r="2342" spans="22:23" x14ac:dyDescent="0.25">
      <c r="V2342" s="1">
        <v>2340</v>
      </c>
      <c r="W2342" s="1" t="s">
        <v>3610</v>
      </c>
    </row>
    <row r="2343" spans="22:23" x14ac:dyDescent="0.25">
      <c r="V2343" s="1">
        <v>2341</v>
      </c>
      <c r="W2343" s="1" t="s">
        <v>2624</v>
      </c>
    </row>
    <row r="2344" spans="22:23" x14ac:dyDescent="0.25">
      <c r="V2344" s="1">
        <v>2342</v>
      </c>
      <c r="W2344" s="1" t="s">
        <v>4324</v>
      </c>
    </row>
    <row r="2345" spans="22:23" x14ac:dyDescent="0.25">
      <c r="V2345" s="1">
        <v>2343</v>
      </c>
      <c r="W2345" s="1" t="s">
        <v>4358</v>
      </c>
    </row>
    <row r="2346" spans="22:23" x14ac:dyDescent="0.25">
      <c r="V2346" s="1">
        <v>2344</v>
      </c>
      <c r="W2346" s="1" t="s">
        <v>4392</v>
      </c>
    </row>
    <row r="2347" spans="22:23" x14ac:dyDescent="0.25">
      <c r="V2347" s="1">
        <v>2345</v>
      </c>
      <c r="W2347" s="1" t="s">
        <v>2964</v>
      </c>
    </row>
    <row r="2348" spans="22:23" x14ac:dyDescent="0.25">
      <c r="V2348" s="1">
        <v>2346</v>
      </c>
      <c r="W2348" s="1" t="s">
        <v>3338</v>
      </c>
    </row>
    <row r="2349" spans="22:23" x14ac:dyDescent="0.25">
      <c r="V2349" s="1">
        <v>2347</v>
      </c>
      <c r="W2349" s="1" t="s">
        <v>3746</v>
      </c>
    </row>
    <row r="2350" spans="22:23" x14ac:dyDescent="0.25">
      <c r="V2350" s="1">
        <v>2348</v>
      </c>
      <c r="W2350" s="1" t="s">
        <v>3712</v>
      </c>
    </row>
    <row r="2351" spans="22:23" x14ac:dyDescent="0.25">
      <c r="V2351" s="1">
        <v>2349</v>
      </c>
      <c r="W2351" s="1" t="s">
        <v>3848</v>
      </c>
    </row>
    <row r="2352" spans="22:23" x14ac:dyDescent="0.25">
      <c r="V2352" s="1">
        <v>2350</v>
      </c>
      <c r="W2352" s="1" t="s">
        <v>4494</v>
      </c>
    </row>
    <row r="2353" spans="22:23" x14ac:dyDescent="0.25">
      <c r="V2353" s="1">
        <v>2351</v>
      </c>
      <c r="W2353" s="1" t="s">
        <v>3644</v>
      </c>
    </row>
    <row r="2354" spans="22:23" x14ac:dyDescent="0.25">
      <c r="V2354" s="1">
        <v>2352</v>
      </c>
      <c r="W2354" s="1" t="s">
        <v>2760</v>
      </c>
    </row>
    <row r="2355" spans="22:23" x14ac:dyDescent="0.25">
      <c r="V2355" s="1">
        <v>2353</v>
      </c>
      <c r="W2355" s="1" t="s">
        <v>2556</v>
      </c>
    </row>
    <row r="2356" spans="22:23" x14ac:dyDescent="0.25">
      <c r="V2356" s="1">
        <v>2354</v>
      </c>
      <c r="W2356" s="1" t="s">
        <v>4460</v>
      </c>
    </row>
    <row r="2357" spans="22:23" x14ac:dyDescent="0.25">
      <c r="V2357" s="1">
        <v>2355</v>
      </c>
      <c r="W2357" s="1" t="s">
        <v>2454</v>
      </c>
    </row>
    <row r="2358" spans="22:23" x14ac:dyDescent="0.25">
      <c r="V2358" s="1">
        <v>2356</v>
      </c>
      <c r="W2358" s="1" t="s">
        <v>3916</v>
      </c>
    </row>
    <row r="2359" spans="22:23" x14ac:dyDescent="0.25">
      <c r="V2359" s="1">
        <v>2357</v>
      </c>
      <c r="W2359" s="1" t="s">
        <v>2522</v>
      </c>
    </row>
    <row r="2360" spans="22:23" x14ac:dyDescent="0.25">
      <c r="V2360" s="1">
        <v>2358</v>
      </c>
      <c r="W2360" s="1" t="s">
        <v>4528</v>
      </c>
    </row>
    <row r="2361" spans="22:23" x14ac:dyDescent="0.25">
      <c r="V2361" s="1">
        <v>2359</v>
      </c>
      <c r="W2361" s="1" t="s">
        <v>2264</v>
      </c>
    </row>
    <row r="2362" spans="22:23" x14ac:dyDescent="0.25">
      <c r="V2362" s="1">
        <v>2360</v>
      </c>
      <c r="W2362" s="1" t="s">
        <v>2406</v>
      </c>
    </row>
    <row r="2363" spans="22:23" x14ac:dyDescent="0.25">
      <c r="V2363" s="1">
        <v>2361</v>
      </c>
      <c r="W2363" s="1" t="s">
        <v>2333</v>
      </c>
    </row>
    <row r="2364" spans="22:23" x14ac:dyDescent="0.25">
      <c r="V2364" s="1">
        <v>2362</v>
      </c>
      <c r="W2364" s="1" t="s">
        <v>2011</v>
      </c>
    </row>
    <row r="2365" spans="22:23" x14ac:dyDescent="0.25">
      <c r="V2365" s="1">
        <v>2363</v>
      </c>
      <c r="W2365" s="1" t="s">
        <v>2012</v>
      </c>
    </row>
    <row r="2366" spans="22:23" x14ac:dyDescent="0.25">
      <c r="V2366" s="1">
        <v>2364</v>
      </c>
      <c r="W2366" s="1" t="s">
        <v>2013</v>
      </c>
    </row>
    <row r="2367" spans="22:23" x14ac:dyDescent="0.25">
      <c r="V2367" s="1">
        <v>2365</v>
      </c>
      <c r="W2367" s="1" t="s">
        <v>7897</v>
      </c>
    </row>
    <row r="2368" spans="22:23" x14ac:dyDescent="0.25">
      <c r="V2368" s="1">
        <v>2366</v>
      </c>
      <c r="W2368" s="1" t="s">
        <v>2311</v>
      </c>
    </row>
    <row r="2369" spans="22:23" x14ac:dyDescent="0.25">
      <c r="V2369" s="1">
        <v>2367</v>
      </c>
      <c r="W2369" s="1" t="s">
        <v>2311</v>
      </c>
    </row>
    <row r="2370" spans="22:23" x14ac:dyDescent="0.25">
      <c r="V2370" s="1">
        <v>2368</v>
      </c>
      <c r="W2370" s="1" t="s">
        <v>2014</v>
      </c>
    </row>
    <row r="2371" spans="22:23" x14ac:dyDescent="0.25">
      <c r="V2371" s="1">
        <v>2369</v>
      </c>
      <c r="W2371" s="1" t="s">
        <v>2265</v>
      </c>
    </row>
    <row r="2372" spans="22:23" x14ac:dyDescent="0.25">
      <c r="V2372" s="1">
        <v>2370</v>
      </c>
      <c r="W2372" s="1" t="s">
        <v>7901</v>
      </c>
    </row>
    <row r="2373" spans="22:23" x14ac:dyDescent="0.25">
      <c r="V2373" s="1">
        <v>2371</v>
      </c>
      <c r="W2373" s="1" t="s">
        <v>7874</v>
      </c>
    </row>
    <row r="2374" spans="22:23" x14ac:dyDescent="0.25">
      <c r="V2374" s="1">
        <v>2372</v>
      </c>
      <c r="W2374" s="1" t="s">
        <v>2016</v>
      </c>
    </row>
    <row r="2375" spans="22:23" x14ac:dyDescent="0.25">
      <c r="V2375" s="1">
        <v>2373</v>
      </c>
      <c r="W2375" s="1" t="s">
        <v>2015</v>
      </c>
    </row>
    <row r="2376" spans="22:23" x14ac:dyDescent="0.25">
      <c r="V2376" s="1">
        <v>2374</v>
      </c>
      <c r="W2376" s="1" t="s">
        <v>2017</v>
      </c>
    </row>
    <row r="2377" spans="22:23" x14ac:dyDescent="0.25">
      <c r="V2377" s="1">
        <v>2375</v>
      </c>
      <c r="W2377" s="1" t="s">
        <v>2018</v>
      </c>
    </row>
    <row r="2378" spans="22:23" x14ac:dyDescent="0.25">
      <c r="V2378" s="1">
        <v>2376</v>
      </c>
      <c r="W2378" s="1" t="s">
        <v>2019</v>
      </c>
    </row>
    <row r="2379" spans="22:23" x14ac:dyDescent="0.25">
      <c r="V2379" s="1">
        <v>2377</v>
      </c>
      <c r="W2379" s="1" t="s">
        <v>2020</v>
      </c>
    </row>
    <row r="2380" spans="22:23" x14ac:dyDescent="0.25">
      <c r="V2380" s="1">
        <v>2378</v>
      </c>
      <c r="W2380" s="1" t="s">
        <v>2336</v>
      </c>
    </row>
    <row r="2381" spans="22:23" x14ac:dyDescent="0.25">
      <c r="V2381" s="1">
        <v>2379</v>
      </c>
      <c r="W2381" s="1" t="s">
        <v>2021</v>
      </c>
    </row>
    <row r="2382" spans="22:23" x14ac:dyDescent="0.25">
      <c r="V2382" s="1">
        <v>2380</v>
      </c>
      <c r="W2382" s="1" t="s">
        <v>2378</v>
      </c>
    </row>
    <row r="2383" spans="22:23" x14ac:dyDescent="0.25">
      <c r="V2383" s="1">
        <v>2381</v>
      </c>
      <c r="W2383" s="1" t="s">
        <v>2266</v>
      </c>
    </row>
    <row r="2384" spans="22:23" x14ac:dyDescent="0.25">
      <c r="V2384" s="1">
        <v>2382</v>
      </c>
      <c r="W2384" s="1" t="s">
        <v>2291</v>
      </c>
    </row>
    <row r="2385" spans="22:23" x14ac:dyDescent="0.25">
      <c r="V2385" s="1">
        <v>2383</v>
      </c>
      <c r="W2385" s="1" t="s">
        <v>2291</v>
      </c>
    </row>
    <row r="2386" spans="22:23" x14ac:dyDescent="0.25">
      <c r="V2386" s="1">
        <v>2384</v>
      </c>
      <c r="W2386" s="1" t="s">
        <v>2252</v>
      </c>
    </row>
    <row r="2387" spans="22:23" x14ac:dyDescent="0.25">
      <c r="V2387" s="1">
        <v>2385</v>
      </c>
      <c r="W2387" s="1" t="s">
        <v>2312</v>
      </c>
    </row>
    <row r="2388" spans="22:23" x14ac:dyDescent="0.25">
      <c r="V2388" s="1">
        <v>2386</v>
      </c>
      <c r="W2388" s="1" t="s">
        <v>2287</v>
      </c>
    </row>
    <row r="2389" spans="22:23" x14ac:dyDescent="0.25">
      <c r="V2389" s="1">
        <v>2387</v>
      </c>
      <c r="W2389" s="1" t="s">
        <v>2022</v>
      </c>
    </row>
    <row r="2390" spans="22:23" x14ac:dyDescent="0.25">
      <c r="V2390" s="1">
        <v>2388</v>
      </c>
      <c r="W2390" s="1" t="s">
        <v>2023</v>
      </c>
    </row>
    <row r="2391" spans="22:23" x14ac:dyDescent="0.25">
      <c r="V2391" s="1">
        <v>2389</v>
      </c>
      <c r="W2391" s="1" t="s">
        <v>2024</v>
      </c>
    </row>
    <row r="2392" spans="22:23" x14ac:dyDescent="0.25">
      <c r="V2392" s="1">
        <v>2390</v>
      </c>
      <c r="W2392" s="1" t="s">
        <v>2025</v>
      </c>
    </row>
    <row r="2393" spans="22:23" x14ac:dyDescent="0.25">
      <c r="V2393" s="1">
        <v>2391</v>
      </c>
      <c r="W2393" s="1" t="s">
        <v>7920</v>
      </c>
    </row>
    <row r="2394" spans="22:23" x14ac:dyDescent="0.25">
      <c r="V2394" s="1">
        <v>2392</v>
      </c>
      <c r="W2394" s="1" t="s">
        <v>2268</v>
      </c>
    </row>
    <row r="2395" spans="22:23" x14ac:dyDescent="0.25">
      <c r="V2395" s="1">
        <v>2393</v>
      </c>
      <c r="W2395" s="1" t="s">
        <v>2342</v>
      </c>
    </row>
    <row r="2396" spans="22:23" x14ac:dyDescent="0.25">
      <c r="V2396" s="1">
        <v>2394</v>
      </c>
      <c r="W2396" s="1" t="s">
        <v>2026</v>
      </c>
    </row>
    <row r="2397" spans="22:23" x14ac:dyDescent="0.25">
      <c r="V2397" s="1">
        <v>2395</v>
      </c>
      <c r="W2397" s="1" t="s">
        <v>2027</v>
      </c>
    </row>
    <row r="2398" spans="22:23" x14ac:dyDescent="0.25">
      <c r="V2398" s="1">
        <v>2396</v>
      </c>
      <c r="W2398" s="1" t="s">
        <v>7886</v>
      </c>
    </row>
    <row r="2399" spans="22:23" x14ac:dyDescent="0.25">
      <c r="V2399" s="1">
        <v>2397</v>
      </c>
      <c r="W2399" s="1" t="s">
        <v>7867</v>
      </c>
    </row>
    <row r="2400" spans="22:23" x14ac:dyDescent="0.25">
      <c r="V2400" s="1">
        <v>2398</v>
      </c>
      <c r="W2400" s="1" t="s">
        <v>2253</v>
      </c>
    </row>
    <row r="2401" spans="22:23" x14ac:dyDescent="0.25">
      <c r="V2401" s="1">
        <v>2399</v>
      </c>
      <c r="W2401" s="1" t="s">
        <v>2285</v>
      </c>
    </row>
    <row r="2402" spans="22:23" x14ac:dyDescent="0.25">
      <c r="V2402" s="1">
        <v>2400</v>
      </c>
      <c r="W2402" s="1" t="s">
        <v>2354</v>
      </c>
    </row>
    <row r="2403" spans="22:23" x14ac:dyDescent="0.25">
      <c r="V2403" s="1">
        <v>2401</v>
      </c>
      <c r="W2403" s="1" t="s">
        <v>7873</v>
      </c>
    </row>
    <row r="2404" spans="22:23" x14ac:dyDescent="0.25">
      <c r="V2404" s="1">
        <v>2402</v>
      </c>
      <c r="W2404" s="1" t="s">
        <v>7919</v>
      </c>
    </row>
    <row r="2405" spans="22:23" x14ac:dyDescent="0.25">
      <c r="V2405" s="1">
        <v>2403</v>
      </c>
      <c r="W2405" s="1" t="s">
        <v>2029</v>
      </c>
    </row>
    <row r="2406" spans="22:23" x14ac:dyDescent="0.25">
      <c r="V2406" s="1">
        <v>2404</v>
      </c>
      <c r="W2406" s="1" t="s">
        <v>2355</v>
      </c>
    </row>
    <row r="2407" spans="22:23" x14ac:dyDescent="0.25">
      <c r="V2407" s="1">
        <v>2405</v>
      </c>
      <c r="W2407" s="1" t="s">
        <v>2356</v>
      </c>
    </row>
    <row r="2408" spans="22:23" x14ac:dyDescent="0.25">
      <c r="V2408" s="1">
        <v>2406</v>
      </c>
      <c r="W2408" s="1" t="s">
        <v>2030</v>
      </c>
    </row>
    <row r="2409" spans="22:23" x14ac:dyDescent="0.25">
      <c r="V2409" s="1">
        <v>2407</v>
      </c>
      <c r="W2409" s="1" t="s">
        <v>2357</v>
      </c>
    </row>
    <row r="2410" spans="22:23" x14ac:dyDescent="0.25">
      <c r="V2410" s="1">
        <v>2408</v>
      </c>
      <c r="W2410" s="1" t="s">
        <v>2325</v>
      </c>
    </row>
    <row r="2411" spans="22:23" x14ac:dyDescent="0.25">
      <c r="V2411" s="1">
        <v>2409</v>
      </c>
      <c r="W2411" s="1" t="s">
        <v>2031</v>
      </c>
    </row>
    <row r="2412" spans="22:23" x14ac:dyDescent="0.25">
      <c r="V2412" s="1">
        <v>2410</v>
      </c>
      <c r="W2412" s="1" t="s">
        <v>2032</v>
      </c>
    </row>
    <row r="2413" spans="22:23" x14ac:dyDescent="0.25">
      <c r="V2413" s="1">
        <v>2411</v>
      </c>
      <c r="W2413" s="1" t="s">
        <v>2382</v>
      </c>
    </row>
    <row r="2414" spans="22:23" x14ac:dyDescent="0.25">
      <c r="V2414" s="1">
        <v>2412</v>
      </c>
      <c r="W2414" s="1" t="s">
        <v>2383</v>
      </c>
    </row>
    <row r="2415" spans="22:23" x14ac:dyDescent="0.25">
      <c r="V2415" s="1">
        <v>2413</v>
      </c>
      <c r="W2415" s="1" t="s">
        <v>7903</v>
      </c>
    </row>
    <row r="2416" spans="22:23" x14ac:dyDescent="0.25">
      <c r="V2416" s="1">
        <v>2414</v>
      </c>
      <c r="W2416" s="1" t="s">
        <v>2269</v>
      </c>
    </row>
    <row r="2417" spans="22:23" x14ac:dyDescent="0.25">
      <c r="V2417" s="1">
        <v>2415</v>
      </c>
      <c r="W2417" s="1" t="s">
        <v>2313</v>
      </c>
    </row>
    <row r="2418" spans="22:23" x14ac:dyDescent="0.25">
      <c r="V2418" s="1">
        <v>2416</v>
      </c>
      <c r="W2418" s="1" t="s">
        <v>2313</v>
      </c>
    </row>
    <row r="2419" spans="22:23" x14ac:dyDescent="0.25">
      <c r="V2419" s="1">
        <v>2417</v>
      </c>
      <c r="W2419" s="1" t="s">
        <v>7895</v>
      </c>
    </row>
    <row r="2420" spans="22:23" x14ac:dyDescent="0.25">
      <c r="V2420" s="1">
        <v>2418</v>
      </c>
      <c r="W2420" s="1" t="s">
        <v>2033</v>
      </c>
    </row>
    <row r="2421" spans="22:23" x14ac:dyDescent="0.25">
      <c r="V2421" s="1">
        <v>2419</v>
      </c>
      <c r="W2421" s="1" t="s">
        <v>2034</v>
      </c>
    </row>
    <row r="2422" spans="22:23" x14ac:dyDescent="0.25">
      <c r="V2422" s="1">
        <v>2420</v>
      </c>
      <c r="W2422" s="1" t="s">
        <v>2035</v>
      </c>
    </row>
    <row r="2423" spans="22:23" x14ac:dyDescent="0.25">
      <c r="V2423" s="1">
        <v>2421</v>
      </c>
      <c r="W2423" s="1" t="s">
        <v>2036</v>
      </c>
    </row>
    <row r="2424" spans="22:23" x14ac:dyDescent="0.25">
      <c r="V2424" s="1">
        <v>2422</v>
      </c>
      <c r="W2424" s="1" t="s">
        <v>2245</v>
      </c>
    </row>
    <row r="2425" spans="22:23" x14ac:dyDescent="0.25">
      <c r="V2425" s="1">
        <v>2423</v>
      </c>
      <c r="W2425" s="1" t="s">
        <v>2270</v>
      </c>
    </row>
    <row r="2426" spans="22:23" x14ac:dyDescent="0.25">
      <c r="V2426" s="1">
        <v>2424</v>
      </c>
      <c r="W2426" s="1" t="s">
        <v>2037</v>
      </c>
    </row>
    <row r="2427" spans="22:23" x14ac:dyDescent="0.25">
      <c r="V2427" s="1">
        <v>2425</v>
      </c>
      <c r="W2427" s="1" t="s">
        <v>7866</v>
      </c>
    </row>
    <row r="2428" spans="22:23" x14ac:dyDescent="0.25">
      <c r="V2428" s="1">
        <v>2426</v>
      </c>
      <c r="W2428" s="1" t="s">
        <v>2286</v>
      </c>
    </row>
    <row r="2429" spans="22:23" x14ac:dyDescent="0.25">
      <c r="V2429" s="1">
        <v>2427</v>
      </c>
      <c r="W2429" s="1" t="s">
        <v>7918</v>
      </c>
    </row>
    <row r="2430" spans="22:23" x14ac:dyDescent="0.25">
      <c r="V2430" s="1">
        <v>2428</v>
      </c>
      <c r="W2430" s="1" t="s">
        <v>1902</v>
      </c>
    </row>
    <row r="2431" spans="22:23" x14ac:dyDescent="0.25">
      <c r="V2431" s="1">
        <v>2429</v>
      </c>
      <c r="W2431" s="1" t="s">
        <v>2271</v>
      </c>
    </row>
    <row r="2432" spans="22:23" x14ac:dyDescent="0.25">
      <c r="V2432" s="1">
        <v>2430</v>
      </c>
      <c r="W2432" s="1" t="s">
        <v>2038</v>
      </c>
    </row>
    <row r="2433" spans="22:23" x14ac:dyDescent="0.25">
      <c r="V2433" s="1">
        <v>2431</v>
      </c>
      <c r="W2433" s="1" t="s">
        <v>2039</v>
      </c>
    </row>
    <row r="2434" spans="22:23" x14ac:dyDescent="0.25">
      <c r="V2434" s="1">
        <v>2432</v>
      </c>
      <c r="W2434" s="1" t="s">
        <v>2040</v>
      </c>
    </row>
    <row r="2435" spans="22:23" x14ac:dyDescent="0.25">
      <c r="V2435" s="1">
        <v>2433</v>
      </c>
      <c r="W2435" s="1" t="s">
        <v>2369</v>
      </c>
    </row>
    <row r="2436" spans="22:23" x14ac:dyDescent="0.25">
      <c r="V2436" s="1">
        <v>2434</v>
      </c>
      <c r="W2436" s="1" t="s">
        <v>2041</v>
      </c>
    </row>
    <row r="2437" spans="22:23" x14ac:dyDescent="0.25">
      <c r="V2437" s="1">
        <v>2435</v>
      </c>
      <c r="W2437" s="1" t="s">
        <v>2042</v>
      </c>
    </row>
    <row r="2438" spans="22:23" x14ac:dyDescent="0.25">
      <c r="V2438" s="1">
        <v>2436</v>
      </c>
      <c r="W2438" s="1" t="s">
        <v>2043</v>
      </c>
    </row>
    <row r="2439" spans="22:23" x14ac:dyDescent="0.25">
      <c r="V2439" s="1">
        <v>2437</v>
      </c>
      <c r="W2439" s="1" t="s">
        <v>7917</v>
      </c>
    </row>
    <row r="2440" spans="22:23" x14ac:dyDescent="0.25">
      <c r="V2440" s="1">
        <v>2438</v>
      </c>
      <c r="W2440" s="1" t="s">
        <v>2044</v>
      </c>
    </row>
    <row r="2441" spans="22:23" x14ac:dyDescent="0.25">
      <c r="V2441" s="1">
        <v>2439</v>
      </c>
      <c r="W2441" s="1" t="s">
        <v>7916</v>
      </c>
    </row>
    <row r="2442" spans="22:23" x14ac:dyDescent="0.25">
      <c r="V2442" s="1">
        <v>2440</v>
      </c>
      <c r="W2442" s="1" t="s">
        <v>2045</v>
      </c>
    </row>
    <row r="2443" spans="22:23" x14ac:dyDescent="0.25">
      <c r="V2443" s="1">
        <v>2441</v>
      </c>
      <c r="W2443" s="1" t="s">
        <v>2388</v>
      </c>
    </row>
    <row r="2444" spans="22:23" x14ac:dyDescent="0.25">
      <c r="V2444" s="1">
        <v>2442</v>
      </c>
      <c r="W2444" s="1" t="s">
        <v>2046</v>
      </c>
    </row>
    <row r="2445" spans="22:23" x14ac:dyDescent="0.25">
      <c r="V2445" s="1">
        <v>2443</v>
      </c>
      <c r="W2445" s="1" t="s">
        <v>2047</v>
      </c>
    </row>
    <row r="2446" spans="22:23" x14ac:dyDescent="0.25">
      <c r="V2446" s="1">
        <v>2444</v>
      </c>
      <c r="W2446" s="1" t="s">
        <v>7876</v>
      </c>
    </row>
    <row r="2447" spans="22:23" x14ac:dyDescent="0.25">
      <c r="V2447" s="1">
        <v>2445</v>
      </c>
      <c r="W2447" s="1" t="s">
        <v>2300</v>
      </c>
    </row>
    <row r="2448" spans="22:23" x14ac:dyDescent="0.25">
      <c r="V2448" s="1">
        <v>2446</v>
      </c>
      <c r="W2448" s="1" t="s">
        <v>2300</v>
      </c>
    </row>
    <row r="2449" spans="22:23" x14ac:dyDescent="0.25">
      <c r="V2449" s="1">
        <v>2447</v>
      </c>
      <c r="W2449" s="1" t="s">
        <v>7887</v>
      </c>
    </row>
    <row r="2450" spans="22:23" x14ac:dyDescent="0.25">
      <c r="V2450" s="1">
        <v>2448</v>
      </c>
      <c r="W2450" s="1" t="s">
        <v>2048</v>
      </c>
    </row>
    <row r="2451" spans="22:23" x14ac:dyDescent="0.25">
      <c r="V2451" s="1">
        <v>2449</v>
      </c>
      <c r="W2451" s="1" t="s">
        <v>2319</v>
      </c>
    </row>
    <row r="2452" spans="22:23" x14ac:dyDescent="0.25">
      <c r="V2452" s="1">
        <v>2450</v>
      </c>
      <c r="W2452" s="1" t="s">
        <v>2239</v>
      </c>
    </row>
    <row r="2453" spans="22:23" x14ac:dyDescent="0.25">
      <c r="V2453" s="1">
        <v>2451</v>
      </c>
      <c r="W2453" s="1" t="s">
        <v>2251</v>
      </c>
    </row>
    <row r="2454" spans="22:23" x14ac:dyDescent="0.25">
      <c r="V2454" s="1">
        <v>2452</v>
      </c>
      <c r="W2454" s="1" t="s">
        <v>2049</v>
      </c>
    </row>
    <row r="2455" spans="22:23" x14ac:dyDescent="0.25">
      <c r="V2455" s="1">
        <v>2453</v>
      </c>
      <c r="W2455" s="1" t="s">
        <v>2050</v>
      </c>
    </row>
    <row r="2456" spans="22:23" x14ac:dyDescent="0.25">
      <c r="V2456" s="1">
        <v>2454</v>
      </c>
      <c r="W2456" s="1" t="s">
        <v>2320</v>
      </c>
    </row>
    <row r="2457" spans="22:23" x14ac:dyDescent="0.25">
      <c r="V2457" s="1">
        <v>2455</v>
      </c>
      <c r="W2457" s="1" t="s">
        <v>2272</v>
      </c>
    </row>
    <row r="2458" spans="22:23" x14ac:dyDescent="0.25">
      <c r="V2458" s="1">
        <v>2456</v>
      </c>
      <c r="W2458" s="1" t="s">
        <v>1903</v>
      </c>
    </row>
    <row r="2459" spans="22:23" x14ac:dyDescent="0.25">
      <c r="V2459" s="1">
        <v>2457</v>
      </c>
      <c r="W2459" s="1" t="s">
        <v>2051</v>
      </c>
    </row>
    <row r="2460" spans="22:23" x14ac:dyDescent="0.25">
      <c r="V2460" s="1">
        <v>2458</v>
      </c>
      <c r="W2460" s="1" t="s">
        <v>7899</v>
      </c>
    </row>
    <row r="2461" spans="22:23" x14ac:dyDescent="0.25">
      <c r="V2461" s="1">
        <v>2459</v>
      </c>
      <c r="W2461" s="1" t="s">
        <v>7898</v>
      </c>
    </row>
    <row r="2462" spans="22:23" x14ac:dyDescent="0.25">
      <c r="V2462" s="1">
        <v>2460</v>
      </c>
      <c r="W2462" s="1" t="s">
        <v>2273</v>
      </c>
    </row>
    <row r="2463" spans="22:23" x14ac:dyDescent="0.25">
      <c r="V2463" s="1">
        <v>2461</v>
      </c>
      <c r="W2463" s="1" t="s">
        <v>2335</v>
      </c>
    </row>
    <row r="2464" spans="22:23" x14ac:dyDescent="0.25">
      <c r="V2464" s="1">
        <v>2462</v>
      </c>
      <c r="W2464" s="1" t="s">
        <v>2052</v>
      </c>
    </row>
    <row r="2465" spans="22:23" x14ac:dyDescent="0.25">
      <c r="V2465" s="1">
        <v>2463</v>
      </c>
      <c r="W2465" s="1" t="s">
        <v>2334</v>
      </c>
    </row>
    <row r="2466" spans="22:23" x14ac:dyDescent="0.25">
      <c r="V2466" s="1">
        <v>2464</v>
      </c>
      <c r="W2466" s="1" t="s">
        <v>7902</v>
      </c>
    </row>
    <row r="2467" spans="22:23" x14ac:dyDescent="0.25">
      <c r="V2467" s="1">
        <v>2465</v>
      </c>
      <c r="W2467" s="1" t="s">
        <v>2353</v>
      </c>
    </row>
    <row r="2468" spans="22:23" x14ac:dyDescent="0.25">
      <c r="V2468" s="1">
        <v>2466</v>
      </c>
      <c r="W2468" s="1" t="s">
        <v>2053</v>
      </c>
    </row>
    <row r="2469" spans="22:23" x14ac:dyDescent="0.25">
      <c r="V2469" s="1">
        <v>2467</v>
      </c>
      <c r="W2469" s="1" t="s">
        <v>2299</v>
      </c>
    </row>
    <row r="2470" spans="22:23" x14ac:dyDescent="0.25">
      <c r="V2470" s="1">
        <v>2468</v>
      </c>
      <c r="W2470" s="1" t="s">
        <v>2299</v>
      </c>
    </row>
    <row r="2471" spans="22:23" x14ac:dyDescent="0.25">
      <c r="V2471" s="1">
        <v>2469</v>
      </c>
      <c r="W2471" s="1" t="s">
        <v>2274</v>
      </c>
    </row>
    <row r="2472" spans="22:23" x14ac:dyDescent="0.25">
      <c r="V2472" s="1">
        <v>2470</v>
      </c>
      <c r="W2472" s="1" t="s">
        <v>2054</v>
      </c>
    </row>
    <row r="2473" spans="22:23" x14ac:dyDescent="0.25">
      <c r="V2473" s="1">
        <v>2471</v>
      </c>
      <c r="W2473" s="1" t="s">
        <v>2055</v>
      </c>
    </row>
    <row r="2474" spans="22:23" x14ac:dyDescent="0.25">
      <c r="V2474" s="1">
        <v>2472</v>
      </c>
      <c r="W2474" s="1" t="s">
        <v>7913</v>
      </c>
    </row>
    <row r="2475" spans="22:23" x14ac:dyDescent="0.25">
      <c r="V2475" s="1">
        <v>2473</v>
      </c>
      <c r="W2475" s="1" t="s">
        <v>2332</v>
      </c>
    </row>
    <row r="2476" spans="22:23" x14ac:dyDescent="0.25">
      <c r="V2476" s="1">
        <v>2474</v>
      </c>
      <c r="W2476" s="1" t="s">
        <v>2275</v>
      </c>
    </row>
    <row r="2477" spans="22:23" x14ac:dyDescent="0.25">
      <c r="V2477" s="1">
        <v>2475</v>
      </c>
      <c r="W2477" s="1" t="s">
        <v>2056</v>
      </c>
    </row>
    <row r="2478" spans="22:23" x14ac:dyDescent="0.25">
      <c r="V2478" s="1">
        <v>2476</v>
      </c>
      <c r="W2478" s="1" t="s">
        <v>2057</v>
      </c>
    </row>
    <row r="2479" spans="22:23" x14ac:dyDescent="0.25">
      <c r="V2479" s="1">
        <v>2477</v>
      </c>
      <c r="W2479" s="1" t="s">
        <v>2058</v>
      </c>
    </row>
    <row r="2480" spans="22:23" x14ac:dyDescent="0.25">
      <c r="V2480" s="1">
        <v>2478</v>
      </c>
      <c r="W2480" s="1" t="s">
        <v>2059</v>
      </c>
    </row>
    <row r="2481" spans="22:23" x14ac:dyDescent="0.25">
      <c r="V2481" s="1">
        <v>2479</v>
      </c>
      <c r="W2481" s="1" t="s">
        <v>2061</v>
      </c>
    </row>
    <row r="2482" spans="22:23" x14ac:dyDescent="0.25">
      <c r="V2482" s="1">
        <v>2480</v>
      </c>
      <c r="W2482" s="1" t="s">
        <v>2060</v>
      </c>
    </row>
    <row r="2483" spans="22:23" x14ac:dyDescent="0.25">
      <c r="V2483" s="1">
        <v>2481</v>
      </c>
      <c r="W2483" s="1" t="s">
        <v>2359</v>
      </c>
    </row>
    <row r="2484" spans="22:23" x14ac:dyDescent="0.25">
      <c r="V2484" s="1">
        <v>2482</v>
      </c>
      <c r="W2484" s="1" t="s">
        <v>2345</v>
      </c>
    </row>
    <row r="2485" spans="22:23" x14ac:dyDescent="0.25">
      <c r="V2485" s="1">
        <v>2483</v>
      </c>
      <c r="W2485" s="1" t="s">
        <v>7896</v>
      </c>
    </row>
    <row r="2486" spans="22:23" x14ac:dyDescent="0.25">
      <c r="V2486" s="1">
        <v>2484</v>
      </c>
      <c r="W2486" s="1" t="s">
        <v>2062</v>
      </c>
    </row>
    <row r="2487" spans="22:23" x14ac:dyDescent="0.25">
      <c r="V2487" s="1">
        <v>2485</v>
      </c>
      <c r="W2487" s="1" t="s">
        <v>2277</v>
      </c>
    </row>
    <row r="2488" spans="22:23" x14ac:dyDescent="0.25">
      <c r="V2488" s="1">
        <v>2486</v>
      </c>
      <c r="W2488" s="1" t="s">
        <v>7870</v>
      </c>
    </row>
    <row r="2489" spans="22:23" x14ac:dyDescent="0.25">
      <c r="V2489" s="1">
        <v>2487</v>
      </c>
      <c r="W2489" s="1" t="s">
        <v>2314</v>
      </c>
    </row>
    <row r="2490" spans="22:23" x14ac:dyDescent="0.25">
      <c r="V2490" s="1">
        <v>2488</v>
      </c>
      <c r="W2490" s="1" t="s">
        <v>2314</v>
      </c>
    </row>
    <row r="2491" spans="22:23" x14ac:dyDescent="0.25">
      <c r="V2491" s="1">
        <v>2489</v>
      </c>
      <c r="W2491" s="1" t="s">
        <v>7864</v>
      </c>
    </row>
    <row r="2492" spans="22:23" x14ac:dyDescent="0.25">
      <c r="V2492" s="1">
        <v>2490</v>
      </c>
      <c r="W2492" s="1" t="s">
        <v>2063</v>
      </c>
    </row>
    <row r="2493" spans="22:23" x14ac:dyDescent="0.25">
      <c r="V2493" s="1">
        <v>2491</v>
      </c>
      <c r="W2493" s="1" t="s">
        <v>2360</v>
      </c>
    </row>
    <row r="2494" spans="22:23" x14ac:dyDescent="0.25">
      <c r="V2494" s="1">
        <v>2492</v>
      </c>
      <c r="W2494" s="1" t="s">
        <v>7914</v>
      </c>
    </row>
    <row r="2495" spans="22:23" x14ac:dyDescent="0.25">
      <c r="V2495" s="1">
        <v>2493</v>
      </c>
      <c r="W2495" s="1" t="s">
        <v>2301</v>
      </c>
    </row>
    <row r="2496" spans="22:23" x14ac:dyDescent="0.25">
      <c r="V2496" s="1">
        <v>2494</v>
      </c>
      <c r="W2496" s="1" t="s">
        <v>2301</v>
      </c>
    </row>
    <row r="2497" spans="22:23" x14ac:dyDescent="0.25">
      <c r="V2497" s="1">
        <v>2495</v>
      </c>
      <c r="W2497" s="1" t="s">
        <v>2236</v>
      </c>
    </row>
    <row r="2498" spans="22:23" x14ac:dyDescent="0.25">
      <c r="V2498" s="1">
        <v>2496</v>
      </c>
      <c r="W2498" s="1" t="s">
        <v>2321</v>
      </c>
    </row>
    <row r="2499" spans="22:23" x14ac:dyDescent="0.25">
      <c r="V2499" s="1">
        <v>2497</v>
      </c>
      <c r="W2499" s="1" t="s">
        <v>2297</v>
      </c>
    </row>
    <row r="2500" spans="22:23" x14ac:dyDescent="0.25">
      <c r="V2500" s="1">
        <v>2498</v>
      </c>
      <c r="W2500" s="1" t="s">
        <v>2297</v>
      </c>
    </row>
    <row r="2501" spans="22:23" x14ac:dyDescent="0.25">
      <c r="V2501" s="1">
        <v>2499</v>
      </c>
      <c r="W2501" s="1" t="s">
        <v>2064</v>
      </c>
    </row>
    <row r="2502" spans="22:23" x14ac:dyDescent="0.25">
      <c r="V2502" s="1">
        <v>2500</v>
      </c>
      <c r="W2502" s="1" t="s">
        <v>2065</v>
      </c>
    </row>
    <row r="2503" spans="22:23" x14ac:dyDescent="0.25">
      <c r="V2503" s="1">
        <v>2501</v>
      </c>
      <c r="W2503" s="1" t="s">
        <v>2339</v>
      </c>
    </row>
    <row r="2504" spans="22:23" x14ac:dyDescent="0.25">
      <c r="V2504" s="1">
        <v>2502</v>
      </c>
      <c r="W2504" s="1" t="s">
        <v>2331</v>
      </c>
    </row>
    <row r="2505" spans="22:23" x14ac:dyDescent="0.25">
      <c r="V2505" s="1">
        <v>2503</v>
      </c>
      <c r="W2505" s="1" t="s">
        <v>2296</v>
      </c>
    </row>
    <row r="2506" spans="22:23" x14ac:dyDescent="0.25">
      <c r="V2506" s="1">
        <v>2504</v>
      </c>
      <c r="W2506" s="1" t="s">
        <v>2296</v>
      </c>
    </row>
    <row r="2507" spans="22:23" x14ac:dyDescent="0.25">
      <c r="V2507" s="1">
        <v>2505</v>
      </c>
      <c r="W2507" s="1" t="s">
        <v>2068</v>
      </c>
    </row>
    <row r="2508" spans="22:23" x14ac:dyDescent="0.25">
      <c r="V2508" s="1">
        <v>2506</v>
      </c>
      <c r="W2508" s="1" t="s">
        <v>2243</v>
      </c>
    </row>
    <row r="2509" spans="22:23" x14ac:dyDescent="0.25">
      <c r="V2509" s="1">
        <v>2507</v>
      </c>
      <c r="W2509" s="1" t="s">
        <v>2295</v>
      </c>
    </row>
    <row r="2510" spans="22:23" x14ac:dyDescent="0.25">
      <c r="V2510" s="1">
        <v>2508</v>
      </c>
      <c r="W2510" s="1" t="s">
        <v>2295</v>
      </c>
    </row>
    <row r="2511" spans="22:23" x14ac:dyDescent="0.25">
      <c r="V2511" s="1">
        <v>2509</v>
      </c>
      <c r="W2511" s="1" t="s">
        <v>6769</v>
      </c>
    </row>
    <row r="2512" spans="22:23" x14ac:dyDescent="0.25">
      <c r="V2512" s="1">
        <v>2510</v>
      </c>
      <c r="W2512" s="1" t="s">
        <v>2352</v>
      </c>
    </row>
    <row r="2513" spans="22:23" x14ac:dyDescent="0.25">
      <c r="V2513" s="1">
        <v>2511</v>
      </c>
      <c r="W2513" s="1" t="s">
        <v>2278</v>
      </c>
    </row>
    <row r="2514" spans="22:23" x14ac:dyDescent="0.25">
      <c r="V2514" s="1">
        <v>2512</v>
      </c>
      <c r="W2514" s="1" t="s">
        <v>2279</v>
      </c>
    </row>
    <row r="2515" spans="22:23" x14ac:dyDescent="0.25">
      <c r="V2515" s="1">
        <v>2513</v>
      </c>
      <c r="W2515" s="1" t="s">
        <v>7861</v>
      </c>
    </row>
    <row r="2516" spans="22:23" x14ac:dyDescent="0.25">
      <c r="V2516" s="1">
        <v>2514</v>
      </c>
      <c r="W2516" s="1" t="s">
        <v>2280</v>
      </c>
    </row>
    <row r="2517" spans="22:23" x14ac:dyDescent="0.25">
      <c r="V2517" s="1">
        <v>2515</v>
      </c>
      <c r="W2517" s="1" t="s">
        <v>2315</v>
      </c>
    </row>
    <row r="2518" spans="22:23" x14ac:dyDescent="0.25">
      <c r="V2518" s="1">
        <v>2516</v>
      </c>
      <c r="W2518" s="1" t="s">
        <v>2069</v>
      </c>
    </row>
    <row r="2519" spans="22:23" x14ac:dyDescent="0.25">
      <c r="V2519" s="1">
        <v>2517</v>
      </c>
      <c r="W2519" s="1" t="s">
        <v>7904</v>
      </c>
    </row>
    <row r="2520" spans="22:23" x14ac:dyDescent="0.25">
      <c r="V2520" s="1">
        <v>2518</v>
      </c>
      <c r="W2520" s="1" t="s">
        <v>2071</v>
      </c>
    </row>
    <row r="2521" spans="22:23" x14ac:dyDescent="0.25">
      <c r="V2521" s="1">
        <v>2519</v>
      </c>
      <c r="W2521" s="1" t="s">
        <v>2072</v>
      </c>
    </row>
    <row r="2522" spans="22:23" x14ac:dyDescent="0.25">
      <c r="V2522" s="1">
        <v>2520</v>
      </c>
      <c r="W2522" s="1" t="s">
        <v>2073</v>
      </c>
    </row>
    <row r="2523" spans="22:23" x14ac:dyDescent="0.25">
      <c r="V2523" s="1">
        <v>2521</v>
      </c>
      <c r="W2523" s="1" t="s">
        <v>2070</v>
      </c>
    </row>
    <row r="2524" spans="22:23" x14ac:dyDescent="0.25">
      <c r="V2524" s="1">
        <v>2522</v>
      </c>
      <c r="W2524" s="1" t="s">
        <v>2235</v>
      </c>
    </row>
    <row r="2525" spans="22:23" x14ac:dyDescent="0.25">
      <c r="V2525" s="1">
        <v>2523</v>
      </c>
      <c r="W2525" s="1" t="s">
        <v>1904</v>
      </c>
    </row>
    <row r="2526" spans="22:23" x14ac:dyDescent="0.25">
      <c r="V2526" s="1">
        <v>2524</v>
      </c>
      <c r="W2526" s="1" t="s">
        <v>2074</v>
      </c>
    </row>
    <row r="2527" spans="22:23" x14ac:dyDescent="0.25">
      <c r="V2527" s="1">
        <v>2525</v>
      </c>
      <c r="W2527" s="1" t="s">
        <v>2283</v>
      </c>
    </row>
    <row r="2528" spans="22:23" x14ac:dyDescent="0.25">
      <c r="V2528" s="1">
        <v>2526</v>
      </c>
      <c r="W2528" s="1" t="s">
        <v>2075</v>
      </c>
    </row>
    <row r="2529" spans="22:23" x14ac:dyDescent="0.25">
      <c r="V2529" s="1">
        <v>2527</v>
      </c>
      <c r="W2529" s="1" t="s">
        <v>7863</v>
      </c>
    </row>
    <row r="2530" spans="22:23" x14ac:dyDescent="0.25">
      <c r="V2530" s="1">
        <v>2528</v>
      </c>
      <c r="W2530" s="1" t="s">
        <v>2384</v>
      </c>
    </row>
    <row r="2531" spans="22:23" x14ac:dyDescent="0.25">
      <c r="V2531" s="1">
        <v>2529</v>
      </c>
      <c r="W2531" s="1" t="s">
        <v>2244</v>
      </c>
    </row>
    <row r="2532" spans="22:23" x14ac:dyDescent="0.25">
      <c r="V2532" s="1">
        <v>2530</v>
      </c>
      <c r="W2532" s="1" t="s">
        <v>2394</v>
      </c>
    </row>
    <row r="2533" spans="22:23" x14ac:dyDescent="0.25">
      <c r="V2533" s="1">
        <v>2531</v>
      </c>
      <c r="W2533" s="1" t="s">
        <v>2076</v>
      </c>
    </row>
    <row r="2534" spans="22:23" x14ac:dyDescent="0.25">
      <c r="V2534" s="1">
        <v>2532</v>
      </c>
      <c r="W2534" s="1" t="s">
        <v>2341</v>
      </c>
    </row>
    <row r="2535" spans="22:23" x14ac:dyDescent="0.25">
      <c r="V2535" s="1">
        <v>2533</v>
      </c>
      <c r="W2535" s="1" t="s">
        <v>2077</v>
      </c>
    </row>
    <row r="2536" spans="22:23" x14ac:dyDescent="0.25">
      <c r="V2536" s="1">
        <v>2534</v>
      </c>
      <c r="W2536" s="1" t="s">
        <v>2395</v>
      </c>
    </row>
    <row r="2537" spans="22:23" x14ac:dyDescent="0.25">
      <c r="V2537" s="1">
        <v>2535</v>
      </c>
      <c r="W2537" s="1" t="s">
        <v>2078</v>
      </c>
    </row>
    <row r="2538" spans="22:23" x14ac:dyDescent="0.25">
      <c r="V2538" s="1">
        <v>2536</v>
      </c>
      <c r="W2538" s="1" t="s">
        <v>2079</v>
      </c>
    </row>
    <row r="2539" spans="22:23" x14ac:dyDescent="0.25">
      <c r="V2539" s="1">
        <v>2537</v>
      </c>
      <c r="W2539" s="1" t="s">
        <v>2080</v>
      </c>
    </row>
    <row r="2540" spans="22:23" x14ac:dyDescent="0.25">
      <c r="V2540" s="1">
        <v>2538</v>
      </c>
      <c r="W2540" s="1" t="s">
        <v>2081</v>
      </c>
    </row>
    <row r="2541" spans="22:23" x14ac:dyDescent="0.25">
      <c r="V2541" s="1">
        <v>2539</v>
      </c>
      <c r="W2541" s="1" t="s">
        <v>2082</v>
      </c>
    </row>
    <row r="2542" spans="22:23" x14ac:dyDescent="0.25">
      <c r="V2542" s="1">
        <v>2540</v>
      </c>
      <c r="W2542" s="1" t="s">
        <v>2284</v>
      </c>
    </row>
    <row r="2543" spans="22:23" x14ac:dyDescent="0.25">
      <c r="V2543" s="1">
        <v>2541</v>
      </c>
      <c r="W2543" s="1" t="s">
        <v>7912</v>
      </c>
    </row>
    <row r="2544" spans="22:23" x14ac:dyDescent="0.25">
      <c r="V2544" s="1">
        <v>2542</v>
      </c>
      <c r="W2544" s="1" t="s">
        <v>6790</v>
      </c>
    </row>
    <row r="2545" spans="22:23" x14ac:dyDescent="0.25">
      <c r="V2545" s="1">
        <v>2543</v>
      </c>
      <c r="W2545" s="1" t="s">
        <v>6816</v>
      </c>
    </row>
    <row r="2546" spans="22:23" x14ac:dyDescent="0.25">
      <c r="V2546" s="1">
        <v>2544</v>
      </c>
      <c r="W2546" s="1" t="s">
        <v>6814</v>
      </c>
    </row>
    <row r="2547" spans="22:23" x14ac:dyDescent="0.25">
      <c r="V2547" s="1">
        <v>2545</v>
      </c>
      <c r="W2547" s="1" t="s">
        <v>6789</v>
      </c>
    </row>
    <row r="2548" spans="22:23" x14ac:dyDescent="0.25">
      <c r="V2548" s="1">
        <v>2546</v>
      </c>
      <c r="W2548" s="1" t="s">
        <v>6787</v>
      </c>
    </row>
    <row r="2549" spans="22:23" x14ac:dyDescent="0.25">
      <c r="V2549" s="1">
        <v>2547</v>
      </c>
      <c r="W2549" s="1" t="s">
        <v>6798</v>
      </c>
    </row>
    <row r="2550" spans="22:23" x14ac:dyDescent="0.25">
      <c r="V2550" s="1">
        <v>2548</v>
      </c>
      <c r="W2550" s="1" t="s">
        <v>6788</v>
      </c>
    </row>
    <row r="2551" spans="22:23" x14ac:dyDescent="0.25">
      <c r="V2551" s="1">
        <v>2549</v>
      </c>
      <c r="W2551" s="1" t="s">
        <v>6815</v>
      </c>
    </row>
    <row r="2552" spans="22:23" x14ac:dyDescent="0.25">
      <c r="V2552" s="1">
        <v>2550</v>
      </c>
      <c r="W2552" s="1" t="s">
        <v>6803</v>
      </c>
    </row>
    <row r="2553" spans="22:23" x14ac:dyDescent="0.25">
      <c r="V2553" s="1">
        <v>2551</v>
      </c>
      <c r="W2553" s="1" t="s">
        <v>6774</v>
      </c>
    </row>
    <row r="2554" spans="22:23" x14ac:dyDescent="0.25">
      <c r="V2554" s="1">
        <v>2552</v>
      </c>
      <c r="W2554" s="1" t="s">
        <v>6777</v>
      </c>
    </row>
    <row r="2555" spans="22:23" x14ac:dyDescent="0.25">
      <c r="V2555" s="1">
        <v>2553</v>
      </c>
      <c r="W2555" s="1" t="s">
        <v>6817</v>
      </c>
    </row>
    <row r="2556" spans="22:23" x14ac:dyDescent="0.25">
      <c r="V2556" s="1">
        <v>2554</v>
      </c>
      <c r="W2556" s="1" t="s">
        <v>6791</v>
      </c>
    </row>
    <row r="2557" spans="22:23" x14ac:dyDescent="0.25">
      <c r="V2557" s="1">
        <v>2555</v>
      </c>
      <c r="W2557" s="1" t="s">
        <v>6797</v>
      </c>
    </row>
    <row r="2558" spans="22:23" x14ac:dyDescent="0.25">
      <c r="V2558" s="1">
        <v>2556</v>
      </c>
      <c r="W2558" s="1" t="s">
        <v>6801</v>
      </c>
    </row>
    <row r="2559" spans="22:23" x14ac:dyDescent="0.25">
      <c r="V2559" s="1">
        <v>2557</v>
      </c>
      <c r="W2559" s="1" t="s">
        <v>6799</v>
      </c>
    </row>
    <row r="2560" spans="22:23" x14ac:dyDescent="0.25">
      <c r="V2560" s="1">
        <v>2558</v>
      </c>
      <c r="W2560" s="1" t="s">
        <v>6781</v>
      </c>
    </row>
    <row r="2561" spans="22:23" x14ac:dyDescent="0.25">
      <c r="V2561" s="1">
        <v>2559</v>
      </c>
      <c r="W2561" s="1" t="s">
        <v>6818</v>
      </c>
    </row>
    <row r="2562" spans="22:23" x14ac:dyDescent="0.25">
      <c r="V2562" s="1">
        <v>2560</v>
      </c>
      <c r="W2562" s="1" t="s">
        <v>6792</v>
      </c>
    </row>
    <row r="2563" spans="22:23" x14ac:dyDescent="0.25">
      <c r="V2563" s="1">
        <v>2561</v>
      </c>
      <c r="W2563" s="1" t="s">
        <v>6809</v>
      </c>
    </row>
    <row r="2564" spans="22:23" x14ac:dyDescent="0.25">
      <c r="V2564" s="1">
        <v>2562</v>
      </c>
      <c r="W2564" s="1" t="s">
        <v>6802</v>
      </c>
    </row>
    <row r="2565" spans="22:23" x14ac:dyDescent="0.25">
      <c r="V2565" s="1">
        <v>2563</v>
      </c>
      <c r="W2565" s="1" t="s">
        <v>6828</v>
      </c>
    </row>
    <row r="2566" spans="22:23" x14ac:dyDescent="0.25">
      <c r="V2566" s="1">
        <v>2564</v>
      </c>
      <c r="W2566" s="1" t="s">
        <v>6784</v>
      </c>
    </row>
    <row r="2567" spans="22:23" x14ac:dyDescent="0.25">
      <c r="V2567" s="1">
        <v>2565</v>
      </c>
      <c r="W2567" s="1" t="s">
        <v>6778</v>
      </c>
    </row>
    <row r="2568" spans="22:23" x14ac:dyDescent="0.25">
      <c r="V2568" s="1">
        <v>2566</v>
      </c>
      <c r="W2568" s="1" t="s">
        <v>6786</v>
      </c>
    </row>
    <row r="2569" spans="22:23" x14ac:dyDescent="0.25">
      <c r="V2569" s="1">
        <v>2567</v>
      </c>
      <c r="W2569" s="1" t="s">
        <v>6832</v>
      </c>
    </row>
    <row r="2570" spans="22:23" x14ac:dyDescent="0.25">
      <c r="V2570" s="1">
        <v>2568</v>
      </c>
      <c r="W2570" s="1" t="s">
        <v>6793</v>
      </c>
    </row>
    <row r="2571" spans="22:23" x14ac:dyDescent="0.25">
      <c r="V2571" s="1">
        <v>2569</v>
      </c>
      <c r="W2571" s="1" t="s">
        <v>6771</v>
      </c>
    </row>
    <row r="2572" spans="22:23" x14ac:dyDescent="0.25">
      <c r="V2572" s="1">
        <v>2570</v>
      </c>
      <c r="W2572" s="1" t="s">
        <v>6819</v>
      </c>
    </row>
    <row r="2573" spans="22:23" x14ac:dyDescent="0.25">
      <c r="V2573" s="1">
        <v>2571</v>
      </c>
      <c r="W2573" s="1" t="s">
        <v>6820</v>
      </c>
    </row>
    <row r="2574" spans="22:23" x14ac:dyDescent="0.25">
      <c r="V2574" s="1">
        <v>2572</v>
      </c>
      <c r="W2574" s="1" t="s">
        <v>6821</v>
      </c>
    </row>
    <row r="2575" spans="22:23" x14ac:dyDescent="0.25">
      <c r="V2575" s="1">
        <v>2573</v>
      </c>
      <c r="W2575" s="1" t="s">
        <v>6794</v>
      </c>
    </row>
    <row r="2576" spans="22:23" x14ac:dyDescent="0.25">
      <c r="V2576" s="1">
        <v>2574</v>
      </c>
      <c r="W2576" s="1" t="s">
        <v>6822</v>
      </c>
    </row>
    <row r="2577" spans="22:23" x14ac:dyDescent="0.25">
      <c r="V2577" s="1">
        <v>2575</v>
      </c>
      <c r="W2577" s="1" t="s">
        <v>6800</v>
      </c>
    </row>
    <row r="2578" spans="22:23" x14ac:dyDescent="0.25">
      <c r="V2578" s="1">
        <v>2576</v>
      </c>
      <c r="W2578" s="1" t="s">
        <v>6780</v>
      </c>
    </row>
    <row r="2579" spans="22:23" x14ac:dyDescent="0.25">
      <c r="V2579" s="1">
        <v>2577</v>
      </c>
      <c r="W2579" s="1" t="s">
        <v>6806</v>
      </c>
    </row>
    <row r="2580" spans="22:23" x14ac:dyDescent="0.25">
      <c r="V2580" s="1">
        <v>2578</v>
      </c>
      <c r="W2580" s="1" t="s">
        <v>6810</v>
      </c>
    </row>
    <row r="2581" spans="22:23" x14ac:dyDescent="0.25">
      <c r="V2581" s="1">
        <v>2579</v>
      </c>
      <c r="W2581" s="1" t="s">
        <v>6783</v>
      </c>
    </row>
    <row r="2582" spans="22:23" x14ac:dyDescent="0.25">
      <c r="V2582" s="1">
        <v>2580</v>
      </c>
      <c r="W2582" s="1" t="s">
        <v>6823</v>
      </c>
    </row>
    <row r="2583" spans="22:23" x14ac:dyDescent="0.25">
      <c r="V2583" s="1">
        <v>2581</v>
      </c>
      <c r="W2583" s="1" t="s">
        <v>6795</v>
      </c>
    </row>
    <row r="2584" spans="22:23" x14ac:dyDescent="0.25">
      <c r="V2584" s="1">
        <v>2582</v>
      </c>
      <c r="W2584" s="1" t="s">
        <v>6776</v>
      </c>
    </row>
    <row r="2585" spans="22:23" x14ac:dyDescent="0.25">
      <c r="V2585" s="1">
        <v>2583</v>
      </c>
      <c r="W2585" s="1" t="s">
        <v>6782</v>
      </c>
    </row>
    <row r="2586" spans="22:23" x14ac:dyDescent="0.25">
      <c r="V2586" s="1">
        <v>2584</v>
      </c>
      <c r="W2586" s="1" t="s">
        <v>6824</v>
      </c>
    </row>
    <row r="2587" spans="22:23" x14ac:dyDescent="0.25">
      <c r="V2587" s="1">
        <v>2585</v>
      </c>
      <c r="W2587" s="1" t="s">
        <v>6812</v>
      </c>
    </row>
    <row r="2588" spans="22:23" x14ac:dyDescent="0.25">
      <c r="V2588" s="1">
        <v>2586</v>
      </c>
      <c r="W2588" s="1" t="s">
        <v>6804</v>
      </c>
    </row>
    <row r="2589" spans="22:23" x14ac:dyDescent="0.25">
      <c r="V2589" s="1">
        <v>2587</v>
      </c>
      <c r="W2589" s="1" t="s">
        <v>6775</v>
      </c>
    </row>
    <row r="2590" spans="22:23" x14ac:dyDescent="0.25">
      <c r="V2590" s="1">
        <v>2588</v>
      </c>
      <c r="W2590" s="1" t="s">
        <v>6825</v>
      </c>
    </row>
    <row r="2591" spans="22:23" x14ac:dyDescent="0.25">
      <c r="V2591" s="1">
        <v>2589</v>
      </c>
      <c r="W2591" s="1" t="s">
        <v>6826</v>
      </c>
    </row>
    <row r="2592" spans="22:23" x14ac:dyDescent="0.25">
      <c r="V2592" s="1">
        <v>2590</v>
      </c>
      <c r="W2592" s="1" t="s">
        <v>6827</v>
      </c>
    </row>
    <row r="2593" spans="22:23" x14ac:dyDescent="0.25">
      <c r="V2593" s="1">
        <v>2591</v>
      </c>
      <c r="W2593" s="1" t="s">
        <v>6785</v>
      </c>
    </row>
    <row r="2594" spans="22:23" x14ac:dyDescent="0.25">
      <c r="V2594" s="1">
        <v>2592</v>
      </c>
      <c r="W2594" s="1" t="s">
        <v>6796</v>
      </c>
    </row>
    <row r="2595" spans="22:23" x14ac:dyDescent="0.25">
      <c r="V2595" s="1">
        <v>2593</v>
      </c>
      <c r="W2595" s="1" t="s">
        <v>6807</v>
      </c>
    </row>
    <row r="2596" spans="22:23" x14ac:dyDescent="0.25">
      <c r="V2596" s="1">
        <v>2594</v>
      </c>
      <c r="W2596" s="1" t="s">
        <v>6808</v>
      </c>
    </row>
    <row r="2597" spans="22:23" x14ac:dyDescent="0.25">
      <c r="V2597" s="1">
        <v>2595</v>
      </c>
      <c r="W2597" s="1" t="s">
        <v>6811</v>
      </c>
    </row>
    <row r="2598" spans="22:23" x14ac:dyDescent="0.25">
      <c r="V2598" s="1">
        <v>2596</v>
      </c>
      <c r="W2598" s="1" t="s">
        <v>6830</v>
      </c>
    </row>
    <row r="2599" spans="22:23" x14ac:dyDescent="0.25">
      <c r="V2599" s="1">
        <v>2597</v>
      </c>
      <c r="W2599" s="1" t="s">
        <v>6805</v>
      </c>
    </row>
    <row r="2600" spans="22:23" x14ac:dyDescent="0.25">
      <c r="V2600" s="1">
        <v>2598</v>
      </c>
      <c r="W2600" s="1" t="s">
        <v>6779</v>
      </c>
    </row>
    <row r="2601" spans="22:23" x14ac:dyDescent="0.25">
      <c r="V2601" s="1">
        <v>2599</v>
      </c>
      <c r="W2601" s="1" t="s">
        <v>6773</v>
      </c>
    </row>
    <row r="2602" spans="22:23" x14ac:dyDescent="0.25">
      <c r="V2602" s="1">
        <v>2600</v>
      </c>
      <c r="W2602" s="1" t="s">
        <v>6829</v>
      </c>
    </row>
    <row r="2603" spans="22:23" x14ac:dyDescent="0.25">
      <c r="V2603" s="1">
        <v>2601</v>
      </c>
      <c r="W2603" s="1" t="s">
        <v>6770</v>
      </c>
    </row>
    <row r="2604" spans="22:23" x14ac:dyDescent="0.25">
      <c r="V2604" s="1">
        <v>2602</v>
      </c>
      <c r="W2604" s="1" t="s">
        <v>6813</v>
      </c>
    </row>
    <row r="2605" spans="22:23" x14ac:dyDescent="0.25">
      <c r="V2605" s="1">
        <v>2603</v>
      </c>
      <c r="W2605" s="1" t="s">
        <v>6772</v>
      </c>
    </row>
    <row r="2606" spans="22:23" x14ac:dyDescent="0.25">
      <c r="V2606" s="1">
        <v>2604</v>
      </c>
      <c r="W2606" s="1" t="s">
        <v>6831</v>
      </c>
    </row>
    <row r="2607" spans="22:23" x14ac:dyDescent="0.25">
      <c r="V2607" s="1">
        <v>2605</v>
      </c>
      <c r="W2607" s="1" t="s">
        <v>2413</v>
      </c>
    </row>
    <row r="2608" spans="22:23" x14ac:dyDescent="0.25">
      <c r="V2608" s="1">
        <v>2606</v>
      </c>
      <c r="W2608" s="1" t="s">
        <v>2086</v>
      </c>
    </row>
    <row r="2609" spans="22:23" x14ac:dyDescent="0.25">
      <c r="V2609" s="1">
        <v>2607</v>
      </c>
      <c r="W2609" s="1" t="s">
        <v>1733</v>
      </c>
    </row>
    <row r="2610" spans="22:23" x14ac:dyDescent="0.25">
      <c r="V2610" s="1">
        <v>2608</v>
      </c>
      <c r="W2610" s="1" t="s">
        <v>4584</v>
      </c>
    </row>
    <row r="2611" spans="22:23" x14ac:dyDescent="0.25">
      <c r="V2611" s="1">
        <v>2609</v>
      </c>
      <c r="W2611" s="1" t="s">
        <v>4601</v>
      </c>
    </row>
    <row r="2612" spans="22:23" x14ac:dyDescent="0.25">
      <c r="V2612" s="1">
        <v>2610</v>
      </c>
      <c r="W2612" s="1" t="s">
        <v>7900</v>
      </c>
    </row>
    <row r="2613" spans="22:23" x14ac:dyDescent="0.25">
      <c r="V2613" s="1">
        <v>2611</v>
      </c>
      <c r="W2613" s="1" t="s">
        <v>1747</v>
      </c>
    </row>
    <row r="2614" spans="22:23" x14ac:dyDescent="0.25">
      <c r="V2614" s="1">
        <v>2612</v>
      </c>
      <c r="W2614" s="1" t="s">
        <v>2398</v>
      </c>
    </row>
    <row r="2615" spans="22:23" x14ac:dyDescent="0.25">
      <c r="V2615" s="1">
        <v>2613</v>
      </c>
      <c r="W2615" s="1" t="s">
        <v>4603</v>
      </c>
    </row>
    <row r="2616" spans="22:23" x14ac:dyDescent="0.25">
      <c r="V2616" s="1">
        <v>2614</v>
      </c>
      <c r="W2616" s="1" t="s">
        <v>2155</v>
      </c>
    </row>
    <row r="2617" spans="22:23" x14ac:dyDescent="0.25">
      <c r="V2617" s="1">
        <v>2615</v>
      </c>
      <c r="W2617" s="1" t="s">
        <v>2155</v>
      </c>
    </row>
    <row r="2618" spans="22:23" x14ac:dyDescent="0.25">
      <c r="V2618" s="1">
        <v>2616</v>
      </c>
      <c r="W2618" s="1" t="s">
        <v>2083</v>
      </c>
    </row>
    <row r="2619" spans="22:23" x14ac:dyDescent="0.25">
      <c r="V2619" s="1">
        <v>2617</v>
      </c>
      <c r="W2619" s="1" t="s">
        <v>1732</v>
      </c>
    </row>
    <row r="2620" spans="22:23" x14ac:dyDescent="0.25">
      <c r="V2620" s="1">
        <v>2618</v>
      </c>
      <c r="W2620" s="1" t="s">
        <v>7881</v>
      </c>
    </row>
    <row r="2621" spans="22:23" x14ac:dyDescent="0.25">
      <c r="V2621" s="1">
        <v>2619</v>
      </c>
      <c r="W2621" s="1" t="s">
        <v>7907</v>
      </c>
    </row>
    <row r="2622" spans="22:23" x14ac:dyDescent="0.25">
      <c r="V2622" s="1">
        <v>2620</v>
      </c>
      <c r="W2622" s="1" t="s">
        <v>1905</v>
      </c>
    </row>
    <row r="2623" spans="22:23" x14ac:dyDescent="0.25">
      <c r="V2623" s="1">
        <v>2621</v>
      </c>
      <c r="W2623" s="1" t="s">
        <v>7905</v>
      </c>
    </row>
    <row r="2624" spans="22:23" x14ac:dyDescent="0.25">
      <c r="V2624" s="1">
        <v>2622</v>
      </c>
      <c r="W2624" s="1" t="s">
        <v>2362</v>
      </c>
    </row>
    <row r="2625" spans="22:23" x14ac:dyDescent="0.25">
      <c r="V2625" s="1">
        <v>2623</v>
      </c>
      <c r="W2625" s="1" t="s">
        <v>2362</v>
      </c>
    </row>
    <row r="2626" spans="22:23" x14ac:dyDescent="0.25">
      <c r="V2626" s="1">
        <v>2624</v>
      </c>
      <c r="W2626" s="1" t="s">
        <v>2387</v>
      </c>
    </row>
    <row r="2627" spans="22:23" x14ac:dyDescent="0.25">
      <c r="V2627" s="1">
        <v>2625</v>
      </c>
      <c r="W2627" s="1" t="s">
        <v>1906</v>
      </c>
    </row>
    <row r="2628" spans="22:23" x14ac:dyDescent="0.25">
      <c r="V2628" s="1">
        <v>2626</v>
      </c>
      <c r="W2628" s="1" t="s">
        <v>2302</v>
      </c>
    </row>
    <row r="2629" spans="22:23" x14ac:dyDescent="0.25">
      <c r="V2629" s="1">
        <v>2627</v>
      </c>
      <c r="W2629" s="1" t="s">
        <v>2302</v>
      </c>
    </row>
    <row r="2630" spans="22:23" x14ac:dyDescent="0.25">
      <c r="V2630" s="1">
        <v>2628</v>
      </c>
      <c r="W2630" s="1" t="s">
        <v>2373</v>
      </c>
    </row>
    <row r="2631" spans="22:23" x14ac:dyDescent="0.25">
      <c r="V2631" s="1">
        <v>2629</v>
      </c>
      <c r="W2631" s="1" t="s">
        <v>2303</v>
      </c>
    </row>
    <row r="2632" spans="22:23" x14ac:dyDescent="0.25">
      <c r="V2632" s="1">
        <v>2630</v>
      </c>
      <c r="W2632" s="1" t="s">
        <v>2303</v>
      </c>
    </row>
    <row r="2633" spans="22:23" x14ac:dyDescent="0.25">
      <c r="V2633" s="1">
        <v>2631</v>
      </c>
      <c r="W2633" s="1" t="s">
        <v>7880</v>
      </c>
    </row>
    <row r="2634" spans="22:23" x14ac:dyDescent="0.25">
      <c r="V2634" s="1">
        <v>2632</v>
      </c>
      <c r="W2634" s="1" t="s">
        <v>2085</v>
      </c>
    </row>
    <row r="2635" spans="22:23" x14ac:dyDescent="0.25">
      <c r="V2635" s="1">
        <v>2633</v>
      </c>
      <c r="W2635" s="1" t="s">
        <v>7878</v>
      </c>
    </row>
    <row r="2636" spans="22:23" x14ac:dyDescent="0.25">
      <c r="V2636" s="1">
        <v>2634</v>
      </c>
      <c r="W2636" s="1" t="s">
        <v>1909</v>
      </c>
    </row>
    <row r="2637" spans="22:23" x14ac:dyDescent="0.25">
      <c r="V2637" s="1">
        <v>2635</v>
      </c>
      <c r="W2637" s="1" t="s">
        <v>1907</v>
      </c>
    </row>
    <row r="2638" spans="22:23" x14ac:dyDescent="0.25">
      <c r="V2638" s="1">
        <v>2636</v>
      </c>
      <c r="W2638" s="1" t="s">
        <v>2391</v>
      </c>
    </row>
    <row r="2639" spans="22:23" x14ac:dyDescent="0.25">
      <c r="V2639" s="1">
        <v>2637</v>
      </c>
      <c r="W2639" s="1" t="s">
        <v>1945</v>
      </c>
    </row>
    <row r="2640" spans="22:23" x14ac:dyDescent="0.25">
      <c r="V2640" s="1">
        <v>2638</v>
      </c>
      <c r="W2640" s="1" t="s">
        <v>2366</v>
      </c>
    </row>
    <row r="2641" spans="22:23" x14ac:dyDescent="0.25">
      <c r="V2641" s="1">
        <v>2639</v>
      </c>
      <c r="W2641" s="1" t="s">
        <v>2366</v>
      </c>
    </row>
    <row r="2642" spans="22:23" x14ac:dyDescent="0.25">
      <c r="V2642" s="1">
        <v>2640</v>
      </c>
      <c r="W2642" s="1" t="s">
        <v>2084</v>
      </c>
    </row>
    <row r="2643" spans="22:23" x14ac:dyDescent="0.25">
      <c r="V2643" s="1">
        <v>2641</v>
      </c>
      <c r="W2643" s="1" t="s">
        <v>1946</v>
      </c>
    </row>
    <row r="2644" spans="22:23" x14ac:dyDescent="0.25">
      <c r="V2644" s="1">
        <v>2642</v>
      </c>
      <c r="W2644" s="1" t="s">
        <v>1947</v>
      </c>
    </row>
    <row r="2645" spans="22:23" x14ac:dyDescent="0.25">
      <c r="V2645" s="1">
        <v>2643</v>
      </c>
      <c r="W2645" s="1" t="s">
        <v>1994</v>
      </c>
    </row>
    <row r="2646" spans="22:23" x14ac:dyDescent="0.25">
      <c r="V2646" s="1">
        <v>2644</v>
      </c>
      <c r="W2646" s="1" t="s">
        <v>1995</v>
      </c>
    </row>
    <row r="2647" spans="22:23" x14ac:dyDescent="0.25">
      <c r="V2647" s="1">
        <v>2645</v>
      </c>
      <c r="W2647" s="1" t="s">
        <v>2385</v>
      </c>
    </row>
    <row r="2648" spans="22:23" x14ac:dyDescent="0.25">
      <c r="V2648" s="1">
        <v>2646</v>
      </c>
      <c r="W2648" s="1" t="s">
        <v>2385</v>
      </c>
    </row>
    <row r="2649" spans="22:23" x14ac:dyDescent="0.25">
      <c r="V2649" s="1">
        <v>2647</v>
      </c>
      <c r="W2649" s="1" t="s">
        <v>1996</v>
      </c>
    </row>
    <row r="2650" spans="22:23" x14ac:dyDescent="0.25">
      <c r="V2650" s="1">
        <v>2648</v>
      </c>
      <c r="W2650" s="1" t="s">
        <v>1997</v>
      </c>
    </row>
    <row r="2651" spans="22:23" x14ac:dyDescent="0.25">
      <c r="V2651" s="1">
        <v>2649</v>
      </c>
      <c r="W2651" s="1" t="s">
        <v>1998</v>
      </c>
    </row>
    <row r="2652" spans="22:23" x14ac:dyDescent="0.25">
      <c r="V2652" s="1">
        <v>2650</v>
      </c>
      <c r="W2652" s="1" t="s">
        <v>1999</v>
      </c>
    </row>
    <row r="2653" spans="22:23" x14ac:dyDescent="0.25">
      <c r="V2653" s="1">
        <v>2651</v>
      </c>
      <c r="W2653" s="1" t="s">
        <v>2386</v>
      </c>
    </row>
    <row r="2654" spans="22:23" x14ac:dyDescent="0.25">
      <c r="V2654" s="1">
        <v>2652</v>
      </c>
      <c r="W2654" s="1" t="s">
        <v>2379</v>
      </c>
    </row>
    <row r="2655" spans="22:23" x14ac:dyDescent="0.25">
      <c r="V2655" s="1">
        <v>2653</v>
      </c>
      <c r="W2655" s="1" t="s">
        <v>2380</v>
      </c>
    </row>
    <row r="2656" spans="22:23" x14ac:dyDescent="0.25">
      <c r="V2656" s="1">
        <v>2654</v>
      </c>
      <c r="W2656" s="1" t="s">
        <v>2393</v>
      </c>
    </row>
    <row r="2657" spans="22:23" x14ac:dyDescent="0.25">
      <c r="V2657" s="1">
        <v>2655</v>
      </c>
      <c r="W2657" s="1" t="s">
        <v>2374</v>
      </c>
    </row>
    <row r="2658" spans="22:23" x14ac:dyDescent="0.25">
      <c r="V2658" s="1">
        <v>2656</v>
      </c>
      <c r="W2658" s="1" t="s">
        <v>2390</v>
      </c>
    </row>
    <row r="2659" spans="22:23" x14ac:dyDescent="0.25">
      <c r="V2659" s="1">
        <v>2657</v>
      </c>
      <c r="W2659" s="1" t="s">
        <v>2028</v>
      </c>
    </row>
    <row r="2660" spans="22:23" x14ac:dyDescent="0.25">
      <c r="V2660" s="1">
        <v>2658</v>
      </c>
      <c r="W2660" s="1" t="s">
        <v>2066</v>
      </c>
    </row>
    <row r="2661" spans="22:23" x14ac:dyDescent="0.25">
      <c r="V2661" s="1">
        <v>2659</v>
      </c>
      <c r="W2661" s="1" t="s">
        <v>2067</v>
      </c>
    </row>
    <row r="2662" spans="22:23" x14ac:dyDescent="0.25">
      <c r="V2662" s="1">
        <v>2660</v>
      </c>
      <c r="W2662" s="1" t="s">
        <v>1552</v>
      </c>
    </row>
    <row r="2663" spans="22:23" x14ac:dyDescent="0.25">
      <c r="V2663" s="1">
        <v>2661</v>
      </c>
      <c r="W2663" s="1" t="s">
        <v>1748</v>
      </c>
    </row>
    <row r="2664" spans="22:23" x14ac:dyDescent="0.25">
      <c r="V2664" s="1">
        <v>2662</v>
      </c>
      <c r="W2664" s="1" t="s">
        <v>2114</v>
      </c>
    </row>
    <row r="2665" spans="22:23" x14ac:dyDescent="0.25">
      <c r="V2665" s="1">
        <v>2663</v>
      </c>
      <c r="W2665" s="1" t="s">
        <v>2171</v>
      </c>
    </row>
    <row r="2666" spans="22:23" x14ac:dyDescent="0.25">
      <c r="V2666" s="1">
        <v>2664</v>
      </c>
      <c r="W2666" s="1" t="s">
        <v>2171</v>
      </c>
    </row>
    <row r="2667" spans="22:23" x14ac:dyDescent="0.25">
      <c r="V2667" s="1">
        <v>2665</v>
      </c>
      <c r="W2667" s="1" t="s">
        <v>2170</v>
      </c>
    </row>
    <row r="2668" spans="22:23" x14ac:dyDescent="0.25">
      <c r="V2668" s="1">
        <v>2666</v>
      </c>
      <c r="W2668" s="1" t="s">
        <v>2170</v>
      </c>
    </row>
    <row r="2669" spans="22:23" x14ac:dyDescent="0.25">
      <c r="V2669" s="1">
        <v>2667</v>
      </c>
      <c r="W2669" s="1" t="s">
        <v>4583</v>
      </c>
    </row>
    <row r="2670" spans="22:23" x14ac:dyDescent="0.25">
      <c r="V2670" s="1">
        <v>2668</v>
      </c>
      <c r="W2670" s="1" t="s">
        <v>2092</v>
      </c>
    </row>
    <row r="2671" spans="22:23" x14ac:dyDescent="0.25">
      <c r="V2671" s="1">
        <v>2669</v>
      </c>
      <c r="W2671" s="1" t="s">
        <v>4581</v>
      </c>
    </row>
    <row r="2672" spans="22:23" x14ac:dyDescent="0.25">
      <c r="V2672" s="1">
        <v>2670</v>
      </c>
      <c r="W2672" s="1" t="s">
        <v>1750</v>
      </c>
    </row>
    <row r="2673" spans="22:23" x14ac:dyDescent="0.25">
      <c r="V2673" s="1">
        <v>2671</v>
      </c>
      <c r="W2673" s="1" t="s">
        <v>1749</v>
      </c>
    </row>
    <row r="2674" spans="22:23" x14ac:dyDescent="0.25">
      <c r="V2674" s="1">
        <v>2672</v>
      </c>
      <c r="W2674" s="1" t="s">
        <v>2093</v>
      </c>
    </row>
    <row r="2675" spans="22:23" x14ac:dyDescent="0.25">
      <c r="V2675" s="1">
        <v>2673</v>
      </c>
      <c r="W2675" s="1" t="s">
        <v>2093</v>
      </c>
    </row>
    <row r="2676" spans="22:23" x14ac:dyDescent="0.25">
      <c r="V2676" s="1">
        <v>2674</v>
      </c>
      <c r="W2676" s="1" t="s">
        <v>2093</v>
      </c>
    </row>
    <row r="2677" spans="22:23" x14ac:dyDescent="0.25">
      <c r="V2677" s="1">
        <v>2675</v>
      </c>
      <c r="W2677" s="1" t="s">
        <v>2184</v>
      </c>
    </row>
    <row r="2678" spans="22:23" x14ac:dyDescent="0.25">
      <c r="V2678" s="1">
        <v>2676</v>
      </c>
      <c r="W2678" s="1" t="s">
        <v>2184</v>
      </c>
    </row>
    <row r="2679" spans="22:23" x14ac:dyDescent="0.25">
      <c r="V2679" s="1">
        <v>2677</v>
      </c>
      <c r="W2679" s="1" t="s">
        <v>4619</v>
      </c>
    </row>
    <row r="2680" spans="22:23" x14ac:dyDescent="0.25">
      <c r="V2680" s="1">
        <v>2678</v>
      </c>
      <c r="W2680" s="1" t="s">
        <v>1536</v>
      </c>
    </row>
    <row r="2681" spans="22:23" x14ac:dyDescent="0.25">
      <c r="V2681" s="1">
        <v>2679</v>
      </c>
      <c r="W2681" s="1" t="s">
        <v>4582</v>
      </c>
    </row>
    <row r="2682" spans="22:23" x14ac:dyDescent="0.25">
      <c r="V2682" s="1">
        <v>2680</v>
      </c>
      <c r="W2682" s="1" t="s">
        <v>4602</v>
      </c>
    </row>
    <row r="2683" spans="22:23" x14ac:dyDescent="0.25">
      <c r="V2683" s="1">
        <v>2681</v>
      </c>
      <c r="W2683" s="1" t="s">
        <v>1751</v>
      </c>
    </row>
    <row r="2684" spans="22:23" x14ac:dyDescent="0.25">
      <c r="V2684" s="1">
        <v>2682</v>
      </c>
      <c r="W2684" s="1" t="s">
        <v>1752</v>
      </c>
    </row>
    <row r="2685" spans="22:23" x14ac:dyDescent="0.25">
      <c r="V2685" s="1">
        <v>2683</v>
      </c>
      <c r="W2685" s="1" t="s">
        <v>4614</v>
      </c>
    </row>
    <row r="2686" spans="22:23" x14ac:dyDescent="0.25">
      <c r="V2686" s="1">
        <v>2684</v>
      </c>
      <c r="W2686" s="1" t="s">
        <v>4568</v>
      </c>
    </row>
    <row r="2687" spans="22:23" x14ac:dyDescent="0.25">
      <c r="V2687" s="1">
        <v>2685</v>
      </c>
      <c r="W2687" s="1" t="s">
        <v>2196</v>
      </c>
    </row>
    <row r="2688" spans="22:23" x14ac:dyDescent="0.25">
      <c r="V2688" s="1">
        <v>2686</v>
      </c>
      <c r="W2688" s="1" t="s">
        <v>4571</v>
      </c>
    </row>
    <row r="2689" spans="22:23" x14ac:dyDescent="0.25">
      <c r="V2689" s="1">
        <v>2687</v>
      </c>
      <c r="W2689" s="1" t="s">
        <v>1554</v>
      </c>
    </row>
    <row r="2690" spans="22:23" x14ac:dyDescent="0.25">
      <c r="V2690" s="1">
        <v>2688</v>
      </c>
      <c r="W2690" s="1" t="s">
        <v>2134</v>
      </c>
    </row>
    <row r="2691" spans="22:23" x14ac:dyDescent="0.25">
      <c r="V2691" s="1">
        <v>2689</v>
      </c>
      <c r="W2691" s="1" t="s">
        <v>2094</v>
      </c>
    </row>
    <row r="2692" spans="22:23" x14ac:dyDescent="0.25">
      <c r="V2692" s="1">
        <v>2690</v>
      </c>
      <c r="W2692" s="1" t="s">
        <v>2172</v>
      </c>
    </row>
    <row r="2693" spans="22:23" x14ac:dyDescent="0.25">
      <c r="V2693" s="1">
        <v>2691</v>
      </c>
      <c r="W2693" s="1" t="s">
        <v>2173</v>
      </c>
    </row>
    <row r="2694" spans="22:23" x14ac:dyDescent="0.25">
      <c r="V2694" s="1">
        <v>2692</v>
      </c>
      <c r="W2694" s="1" t="s">
        <v>4600</v>
      </c>
    </row>
    <row r="2695" spans="22:23" x14ac:dyDescent="0.25">
      <c r="V2695" s="1">
        <v>2693</v>
      </c>
      <c r="W2695" s="1" t="s">
        <v>1537</v>
      </c>
    </row>
    <row r="2696" spans="22:23" x14ac:dyDescent="0.25">
      <c r="V2696" s="1">
        <v>2694</v>
      </c>
      <c r="W2696" s="1" t="s">
        <v>1754</v>
      </c>
    </row>
    <row r="2697" spans="22:23" x14ac:dyDescent="0.25">
      <c r="V2697" s="1">
        <v>2695</v>
      </c>
      <c r="W2697" s="1" t="s">
        <v>1753</v>
      </c>
    </row>
    <row r="2698" spans="22:23" x14ac:dyDescent="0.25">
      <c r="V2698" s="1">
        <v>2696</v>
      </c>
      <c r="W2698" s="1" t="s">
        <v>4585</v>
      </c>
    </row>
    <row r="2699" spans="22:23" x14ac:dyDescent="0.25">
      <c r="V2699" s="1">
        <v>2697</v>
      </c>
      <c r="W2699" s="1" t="s">
        <v>2097</v>
      </c>
    </row>
    <row r="2700" spans="22:23" x14ac:dyDescent="0.25">
      <c r="V2700" s="1">
        <v>2698</v>
      </c>
      <c r="W2700" s="1" t="s">
        <v>1735</v>
      </c>
    </row>
    <row r="2701" spans="22:23" x14ac:dyDescent="0.25">
      <c r="V2701" s="1">
        <v>2699</v>
      </c>
      <c r="W2701" s="1" t="s">
        <v>4620</v>
      </c>
    </row>
    <row r="2702" spans="22:23" x14ac:dyDescent="0.25">
      <c r="V2702" s="1">
        <v>2700</v>
      </c>
      <c r="W2702" s="1" t="s">
        <v>1755</v>
      </c>
    </row>
    <row r="2703" spans="22:23" x14ac:dyDescent="0.25">
      <c r="V2703" s="1">
        <v>2701</v>
      </c>
      <c r="W2703" s="1" t="s">
        <v>1555</v>
      </c>
    </row>
    <row r="2704" spans="22:23" x14ac:dyDescent="0.25">
      <c r="V2704" s="1">
        <v>2702</v>
      </c>
      <c r="W2704" s="1" t="s">
        <v>1738</v>
      </c>
    </row>
    <row r="2705" spans="22:23" x14ac:dyDescent="0.25">
      <c r="V2705" s="1">
        <v>2703</v>
      </c>
      <c r="W2705" s="1" t="s">
        <v>1916</v>
      </c>
    </row>
    <row r="2706" spans="22:23" x14ac:dyDescent="0.25">
      <c r="V2706" s="1">
        <v>2704</v>
      </c>
      <c r="W2706" s="1" t="s">
        <v>2161</v>
      </c>
    </row>
    <row r="2707" spans="22:23" x14ac:dyDescent="0.25">
      <c r="V2707" s="1">
        <v>2705</v>
      </c>
      <c r="W2707" s="1" t="s">
        <v>2161</v>
      </c>
    </row>
    <row r="2708" spans="22:23" x14ac:dyDescent="0.25">
      <c r="V2708" s="1">
        <v>2706</v>
      </c>
      <c r="W2708" s="1" t="s">
        <v>2185</v>
      </c>
    </row>
    <row r="2709" spans="22:23" x14ac:dyDescent="0.25">
      <c r="V2709" s="1">
        <v>2707</v>
      </c>
      <c r="W2709" s="1" t="s">
        <v>2185</v>
      </c>
    </row>
    <row r="2710" spans="22:23" x14ac:dyDescent="0.25">
      <c r="V2710" s="1">
        <v>2708</v>
      </c>
      <c r="W2710" s="1" t="s">
        <v>2099</v>
      </c>
    </row>
    <row r="2711" spans="22:23" x14ac:dyDescent="0.25">
      <c r="V2711" s="1">
        <v>2709</v>
      </c>
      <c r="W2711" s="1" t="s">
        <v>1739</v>
      </c>
    </row>
    <row r="2712" spans="22:23" x14ac:dyDescent="0.25">
      <c r="V2712" s="1">
        <v>2710</v>
      </c>
      <c r="W2712" s="1" t="s">
        <v>4616</v>
      </c>
    </row>
    <row r="2713" spans="22:23" x14ac:dyDescent="0.25">
      <c r="V2713" s="1">
        <v>2711</v>
      </c>
      <c r="W2713" s="1" t="s">
        <v>1740</v>
      </c>
    </row>
    <row r="2714" spans="22:23" x14ac:dyDescent="0.25">
      <c r="V2714" s="1">
        <v>2712</v>
      </c>
      <c r="W2714" s="1" t="s">
        <v>2147</v>
      </c>
    </row>
    <row r="2715" spans="22:23" x14ac:dyDescent="0.25">
      <c r="V2715" s="1">
        <v>2713</v>
      </c>
      <c r="W2715" s="1" t="s">
        <v>1757</v>
      </c>
    </row>
    <row r="2716" spans="22:23" x14ac:dyDescent="0.25">
      <c r="V2716" s="1">
        <v>2714</v>
      </c>
      <c r="W2716" s="1" t="s">
        <v>1756</v>
      </c>
    </row>
    <row r="2717" spans="22:23" x14ac:dyDescent="0.25">
      <c r="V2717" s="1">
        <v>2715</v>
      </c>
      <c r="W2717" s="1" t="s">
        <v>2174</v>
      </c>
    </row>
    <row r="2718" spans="22:23" x14ac:dyDescent="0.25">
      <c r="V2718" s="1">
        <v>2716</v>
      </c>
      <c r="W2718" s="1" t="s">
        <v>2090</v>
      </c>
    </row>
    <row r="2719" spans="22:23" x14ac:dyDescent="0.25">
      <c r="V2719" s="1">
        <v>2717</v>
      </c>
      <c r="W2719" s="1" t="s">
        <v>2101</v>
      </c>
    </row>
    <row r="2720" spans="22:23" x14ac:dyDescent="0.25">
      <c r="V2720" s="1">
        <v>2718</v>
      </c>
      <c r="W2720" s="1" t="s">
        <v>4618</v>
      </c>
    </row>
    <row r="2721" spans="22:23" x14ac:dyDescent="0.25">
      <c r="V2721" s="1">
        <v>2719</v>
      </c>
      <c r="W2721" s="1" t="s">
        <v>1550</v>
      </c>
    </row>
    <row r="2722" spans="22:23" x14ac:dyDescent="0.25">
      <c r="V2722" s="1">
        <v>2720</v>
      </c>
      <c r="W2722" s="1" t="s">
        <v>2111</v>
      </c>
    </row>
    <row r="2723" spans="22:23" x14ac:dyDescent="0.25">
      <c r="V2723" s="1">
        <v>2721</v>
      </c>
      <c r="W2723" s="1" t="s">
        <v>1758</v>
      </c>
    </row>
    <row r="2724" spans="22:23" x14ac:dyDescent="0.25">
      <c r="V2724" s="1">
        <v>2722</v>
      </c>
      <c r="W2724" s="1" t="s">
        <v>1759</v>
      </c>
    </row>
    <row r="2725" spans="22:23" x14ac:dyDescent="0.25">
      <c r="V2725" s="1">
        <v>2723</v>
      </c>
      <c r="W2725" s="1" t="s">
        <v>2156</v>
      </c>
    </row>
    <row r="2726" spans="22:23" x14ac:dyDescent="0.25">
      <c r="V2726" s="1">
        <v>2724</v>
      </c>
      <c r="W2726" s="1" t="s">
        <v>2156</v>
      </c>
    </row>
    <row r="2727" spans="22:23" x14ac:dyDescent="0.25">
      <c r="V2727" s="1">
        <v>2725</v>
      </c>
      <c r="W2727" s="1" t="s">
        <v>2102</v>
      </c>
    </row>
    <row r="2728" spans="22:23" x14ac:dyDescent="0.25">
      <c r="V2728" s="1">
        <v>2726</v>
      </c>
      <c r="W2728" s="1" t="s">
        <v>4575</v>
      </c>
    </row>
    <row r="2729" spans="22:23" x14ac:dyDescent="0.25">
      <c r="V2729" s="1">
        <v>2727</v>
      </c>
      <c r="W2729" s="1" t="s">
        <v>1538</v>
      </c>
    </row>
    <row r="2730" spans="22:23" x14ac:dyDescent="0.25">
      <c r="V2730" s="1">
        <v>2728</v>
      </c>
      <c r="W2730" s="1" t="s">
        <v>2103</v>
      </c>
    </row>
    <row r="2731" spans="22:23" x14ac:dyDescent="0.25">
      <c r="V2731" s="1">
        <v>2729</v>
      </c>
      <c r="W2731" s="1" t="s">
        <v>2104</v>
      </c>
    </row>
    <row r="2732" spans="22:23" x14ac:dyDescent="0.25">
      <c r="V2732" s="1">
        <v>2730</v>
      </c>
      <c r="W2732" s="1" t="s">
        <v>1539</v>
      </c>
    </row>
    <row r="2733" spans="22:23" x14ac:dyDescent="0.25">
      <c r="V2733" s="1">
        <v>2731</v>
      </c>
      <c r="W2733" s="1" t="s">
        <v>1760</v>
      </c>
    </row>
    <row r="2734" spans="22:23" x14ac:dyDescent="0.25">
      <c r="V2734" s="1">
        <v>2732</v>
      </c>
      <c r="W2734" s="1" t="s">
        <v>1761</v>
      </c>
    </row>
    <row r="2735" spans="22:23" x14ac:dyDescent="0.25">
      <c r="V2735" s="1">
        <v>2733</v>
      </c>
      <c r="W2735" s="1" t="s">
        <v>4599</v>
      </c>
    </row>
    <row r="2736" spans="22:23" x14ac:dyDescent="0.25">
      <c r="V2736" s="1">
        <v>2734</v>
      </c>
      <c r="W2736" s="1" t="s">
        <v>2162</v>
      </c>
    </row>
    <row r="2737" spans="22:23" x14ac:dyDescent="0.25">
      <c r="V2737" s="1">
        <v>2735</v>
      </c>
      <c r="W2737" s="1" t="s">
        <v>2162</v>
      </c>
    </row>
    <row r="2738" spans="22:23" x14ac:dyDescent="0.25">
      <c r="V2738" s="1">
        <v>2736</v>
      </c>
      <c r="W2738" s="1" t="s">
        <v>1762</v>
      </c>
    </row>
    <row r="2739" spans="22:23" x14ac:dyDescent="0.25">
      <c r="V2739" s="1">
        <v>2737</v>
      </c>
      <c r="W2739" s="1" t="s">
        <v>2175</v>
      </c>
    </row>
    <row r="2740" spans="22:23" x14ac:dyDescent="0.25">
      <c r="V2740" s="1">
        <v>2738</v>
      </c>
      <c r="W2740" s="1" t="s">
        <v>2192</v>
      </c>
    </row>
    <row r="2741" spans="22:23" x14ac:dyDescent="0.25">
      <c r="V2741" s="1">
        <v>2739</v>
      </c>
      <c r="W2741" s="1" t="s">
        <v>1741</v>
      </c>
    </row>
    <row r="2742" spans="22:23" x14ac:dyDescent="0.25">
      <c r="V2742" s="1">
        <v>2740</v>
      </c>
      <c r="W2742" s="1" t="s">
        <v>1540</v>
      </c>
    </row>
    <row r="2743" spans="22:23" x14ac:dyDescent="0.25">
      <c r="V2743" s="1">
        <v>2741</v>
      </c>
      <c r="W2743" s="1" t="s">
        <v>2108</v>
      </c>
    </row>
    <row r="2744" spans="22:23" x14ac:dyDescent="0.25">
      <c r="V2744" s="1">
        <v>2742</v>
      </c>
      <c r="W2744" s="1" t="s">
        <v>2109</v>
      </c>
    </row>
    <row r="2745" spans="22:23" x14ac:dyDescent="0.25">
      <c r="V2745" s="1">
        <v>2743</v>
      </c>
      <c r="W2745" s="1" t="s">
        <v>2186</v>
      </c>
    </row>
    <row r="2746" spans="22:23" x14ac:dyDescent="0.25">
      <c r="V2746" s="1">
        <v>2744</v>
      </c>
      <c r="W2746" s="1" t="s">
        <v>2176</v>
      </c>
    </row>
    <row r="2747" spans="22:23" x14ac:dyDescent="0.25">
      <c r="V2747" s="1">
        <v>2745</v>
      </c>
      <c r="W2747" s="1" t="s">
        <v>2154</v>
      </c>
    </row>
    <row r="2748" spans="22:23" x14ac:dyDescent="0.25">
      <c r="V2748" s="1">
        <v>2746</v>
      </c>
      <c r="W2748" s="1" t="s">
        <v>2154</v>
      </c>
    </row>
    <row r="2749" spans="22:23" x14ac:dyDescent="0.25">
      <c r="V2749" s="1">
        <v>2747</v>
      </c>
      <c r="W2749" s="1" t="s">
        <v>2211</v>
      </c>
    </row>
    <row r="2750" spans="22:23" x14ac:dyDescent="0.25">
      <c r="V2750" s="1">
        <v>2748</v>
      </c>
      <c r="W2750" s="1" t="s">
        <v>2212</v>
      </c>
    </row>
    <row r="2751" spans="22:23" x14ac:dyDescent="0.25">
      <c r="V2751" s="1">
        <v>2749</v>
      </c>
      <c r="W2751" s="1" t="s">
        <v>4623</v>
      </c>
    </row>
    <row r="2752" spans="22:23" x14ac:dyDescent="0.25">
      <c r="V2752" s="1">
        <v>2750</v>
      </c>
      <c r="W2752" s="1" t="s">
        <v>1541</v>
      </c>
    </row>
    <row r="2753" spans="22:23" x14ac:dyDescent="0.25">
      <c r="V2753" s="1">
        <v>2751</v>
      </c>
      <c r="W2753" s="1" t="s">
        <v>2397</v>
      </c>
    </row>
    <row r="2754" spans="22:23" x14ac:dyDescent="0.25">
      <c r="V2754" s="1">
        <v>2752</v>
      </c>
      <c r="W2754" s="1" t="s">
        <v>1542</v>
      </c>
    </row>
    <row r="2755" spans="22:23" x14ac:dyDescent="0.25">
      <c r="V2755" s="1">
        <v>2753</v>
      </c>
      <c r="W2755" s="1" t="s">
        <v>1763</v>
      </c>
    </row>
    <row r="2756" spans="22:23" x14ac:dyDescent="0.25">
      <c r="V2756" s="1">
        <v>2754</v>
      </c>
      <c r="W2756" s="1" t="s">
        <v>1764</v>
      </c>
    </row>
    <row r="2757" spans="22:23" x14ac:dyDescent="0.25">
      <c r="V2757" s="1">
        <v>2755</v>
      </c>
      <c r="W2757" s="1" t="s">
        <v>1765</v>
      </c>
    </row>
    <row r="2758" spans="22:23" x14ac:dyDescent="0.25">
      <c r="V2758" s="1">
        <v>2756</v>
      </c>
      <c r="W2758" s="1" t="s">
        <v>1766</v>
      </c>
    </row>
    <row r="2759" spans="22:23" x14ac:dyDescent="0.25">
      <c r="V2759" s="1">
        <v>2757</v>
      </c>
      <c r="W2759" s="1" t="s">
        <v>1534</v>
      </c>
    </row>
    <row r="2760" spans="22:23" x14ac:dyDescent="0.25">
      <c r="V2760" s="1">
        <v>2758</v>
      </c>
      <c r="W2760" s="1" t="s">
        <v>1767</v>
      </c>
    </row>
    <row r="2761" spans="22:23" x14ac:dyDescent="0.25">
      <c r="V2761" s="1">
        <v>2759</v>
      </c>
      <c r="W2761" s="1" t="s">
        <v>4608</v>
      </c>
    </row>
    <row r="2762" spans="22:23" x14ac:dyDescent="0.25">
      <c r="V2762" s="1">
        <v>2760</v>
      </c>
      <c r="W2762" s="1" t="s">
        <v>1768</v>
      </c>
    </row>
    <row r="2763" spans="22:23" x14ac:dyDescent="0.25">
      <c r="V2763" s="1">
        <v>2761</v>
      </c>
      <c r="W2763" s="1" t="s">
        <v>2110</v>
      </c>
    </row>
    <row r="2764" spans="22:23" x14ac:dyDescent="0.25">
      <c r="V2764" s="1">
        <v>2762</v>
      </c>
      <c r="W2764" s="1" t="s">
        <v>2166</v>
      </c>
    </row>
    <row r="2765" spans="22:23" x14ac:dyDescent="0.25">
      <c r="V2765" s="1">
        <v>2763</v>
      </c>
      <c r="W2765" s="1" t="s">
        <v>2166</v>
      </c>
    </row>
    <row r="2766" spans="22:23" x14ac:dyDescent="0.25">
      <c r="V2766" s="1">
        <v>2764</v>
      </c>
      <c r="W2766" s="1" t="s">
        <v>1769</v>
      </c>
    </row>
    <row r="2767" spans="22:23" x14ac:dyDescent="0.25">
      <c r="V2767" s="1">
        <v>2765</v>
      </c>
      <c r="W2767" s="1" t="s">
        <v>1770</v>
      </c>
    </row>
    <row r="2768" spans="22:23" x14ac:dyDescent="0.25">
      <c r="V2768" s="1">
        <v>2766</v>
      </c>
      <c r="W2768" s="1" t="s">
        <v>1543</v>
      </c>
    </row>
    <row r="2769" spans="22:23" x14ac:dyDescent="0.25">
      <c r="V2769" s="1">
        <v>2767</v>
      </c>
      <c r="W2769" s="1" t="s">
        <v>4615</v>
      </c>
    </row>
    <row r="2770" spans="22:23" x14ac:dyDescent="0.25">
      <c r="V2770" s="1">
        <v>2768</v>
      </c>
      <c r="W2770" s="1" t="s">
        <v>2190</v>
      </c>
    </row>
    <row r="2771" spans="22:23" x14ac:dyDescent="0.25">
      <c r="V2771" s="1">
        <v>2769</v>
      </c>
      <c r="W2771" s="1" t="s">
        <v>2087</v>
      </c>
    </row>
    <row r="2772" spans="22:23" x14ac:dyDescent="0.25">
      <c r="V2772" s="1">
        <v>2770</v>
      </c>
      <c r="W2772" s="1" t="s">
        <v>1771</v>
      </c>
    </row>
    <row r="2773" spans="22:23" x14ac:dyDescent="0.25">
      <c r="V2773" s="1">
        <v>2771</v>
      </c>
      <c r="W2773" s="1" t="s">
        <v>2223</v>
      </c>
    </row>
    <row r="2774" spans="22:23" x14ac:dyDescent="0.25">
      <c r="V2774" s="1">
        <v>2772</v>
      </c>
      <c r="W2774" s="1" t="s">
        <v>1772</v>
      </c>
    </row>
    <row r="2775" spans="22:23" x14ac:dyDescent="0.25">
      <c r="V2775" s="1">
        <v>2773</v>
      </c>
      <c r="W2775" s="1" t="s">
        <v>2412</v>
      </c>
    </row>
    <row r="2776" spans="22:23" x14ac:dyDescent="0.25">
      <c r="V2776" s="1">
        <v>2774</v>
      </c>
      <c r="W2776" s="1" t="s">
        <v>7609</v>
      </c>
    </row>
    <row r="2777" spans="22:23" x14ac:dyDescent="0.25">
      <c r="V2777" s="1">
        <v>2775</v>
      </c>
      <c r="W2777" s="1" t="s">
        <v>7635</v>
      </c>
    </row>
    <row r="2778" spans="22:23" x14ac:dyDescent="0.25">
      <c r="V2778" s="1">
        <v>2776</v>
      </c>
      <c r="W2778" s="1" t="s">
        <v>7633</v>
      </c>
    </row>
    <row r="2779" spans="22:23" x14ac:dyDescent="0.25">
      <c r="V2779" s="1">
        <v>2777</v>
      </c>
      <c r="W2779" s="1" t="s">
        <v>7608</v>
      </c>
    </row>
    <row r="2780" spans="22:23" x14ac:dyDescent="0.25">
      <c r="V2780" s="1">
        <v>2778</v>
      </c>
      <c r="W2780" s="1" t="s">
        <v>7606</v>
      </c>
    </row>
    <row r="2781" spans="22:23" x14ac:dyDescent="0.25">
      <c r="V2781" s="1">
        <v>2779</v>
      </c>
      <c r="W2781" s="1" t="s">
        <v>7617</v>
      </c>
    </row>
    <row r="2782" spans="22:23" x14ac:dyDescent="0.25">
      <c r="V2782" s="1">
        <v>2780</v>
      </c>
      <c r="W2782" s="1" t="s">
        <v>7607</v>
      </c>
    </row>
    <row r="2783" spans="22:23" x14ac:dyDescent="0.25">
      <c r="V2783" s="1">
        <v>2781</v>
      </c>
      <c r="W2783" s="1" t="s">
        <v>7634</v>
      </c>
    </row>
    <row r="2784" spans="22:23" x14ac:dyDescent="0.25">
      <c r="V2784" s="1">
        <v>2782</v>
      </c>
      <c r="W2784" s="1" t="s">
        <v>7622</v>
      </c>
    </row>
    <row r="2785" spans="22:23" x14ac:dyDescent="0.25">
      <c r="V2785" s="1">
        <v>2783</v>
      </c>
      <c r="W2785" s="1" t="s">
        <v>7593</v>
      </c>
    </row>
    <row r="2786" spans="22:23" x14ac:dyDescent="0.25">
      <c r="V2786" s="1">
        <v>2784</v>
      </c>
      <c r="W2786" s="1" t="s">
        <v>7596</v>
      </c>
    </row>
    <row r="2787" spans="22:23" x14ac:dyDescent="0.25">
      <c r="V2787" s="1">
        <v>2785</v>
      </c>
      <c r="W2787" s="1" t="s">
        <v>7636</v>
      </c>
    </row>
    <row r="2788" spans="22:23" x14ac:dyDescent="0.25">
      <c r="V2788" s="1">
        <v>2786</v>
      </c>
      <c r="W2788" s="1" t="s">
        <v>7610</v>
      </c>
    </row>
    <row r="2789" spans="22:23" x14ac:dyDescent="0.25">
      <c r="V2789" s="1">
        <v>2787</v>
      </c>
      <c r="W2789" s="1" t="s">
        <v>7616</v>
      </c>
    </row>
    <row r="2790" spans="22:23" x14ac:dyDescent="0.25">
      <c r="V2790" s="1">
        <v>2788</v>
      </c>
      <c r="W2790" s="1" t="s">
        <v>7620</v>
      </c>
    </row>
    <row r="2791" spans="22:23" x14ac:dyDescent="0.25">
      <c r="V2791" s="1">
        <v>2789</v>
      </c>
      <c r="W2791" s="1" t="s">
        <v>7618</v>
      </c>
    </row>
    <row r="2792" spans="22:23" x14ac:dyDescent="0.25">
      <c r="V2792" s="1">
        <v>2790</v>
      </c>
      <c r="W2792" s="1" t="s">
        <v>7600</v>
      </c>
    </row>
    <row r="2793" spans="22:23" x14ac:dyDescent="0.25">
      <c r="V2793" s="1">
        <v>2791</v>
      </c>
      <c r="W2793" s="1" t="s">
        <v>7637</v>
      </c>
    </row>
    <row r="2794" spans="22:23" x14ac:dyDescent="0.25">
      <c r="V2794" s="1">
        <v>2792</v>
      </c>
      <c r="W2794" s="1" t="s">
        <v>7611</v>
      </c>
    </row>
    <row r="2795" spans="22:23" x14ac:dyDescent="0.25">
      <c r="V2795" s="1">
        <v>2793</v>
      </c>
      <c r="W2795" s="1" t="s">
        <v>7628</v>
      </c>
    </row>
    <row r="2796" spans="22:23" x14ac:dyDescent="0.25">
      <c r="V2796" s="1">
        <v>2794</v>
      </c>
      <c r="W2796" s="1" t="s">
        <v>7621</v>
      </c>
    </row>
    <row r="2797" spans="22:23" x14ac:dyDescent="0.25">
      <c r="V2797" s="1">
        <v>2795</v>
      </c>
      <c r="W2797" s="1" t="s">
        <v>7647</v>
      </c>
    </row>
    <row r="2798" spans="22:23" x14ac:dyDescent="0.25">
      <c r="V2798" s="1">
        <v>2796</v>
      </c>
      <c r="W2798" s="1" t="s">
        <v>7603</v>
      </c>
    </row>
    <row r="2799" spans="22:23" x14ac:dyDescent="0.25">
      <c r="V2799" s="1">
        <v>2797</v>
      </c>
      <c r="W2799" s="1" t="s">
        <v>7597</v>
      </c>
    </row>
    <row r="2800" spans="22:23" x14ac:dyDescent="0.25">
      <c r="V2800" s="1">
        <v>2798</v>
      </c>
      <c r="W2800" s="1" t="s">
        <v>7605</v>
      </c>
    </row>
    <row r="2801" spans="22:23" x14ac:dyDescent="0.25">
      <c r="V2801" s="1">
        <v>2799</v>
      </c>
      <c r="W2801" s="1" t="s">
        <v>7651</v>
      </c>
    </row>
    <row r="2802" spans="22:23" x14ac:dyDescent="0.25">
      <c r="V2802" s="1">
        <v>2800</v>
      </c>
      <c r="W2802" s="1" t="s">
        <v>7612</v>
      </c>
    </row>
    <row r="2803" spans="22:23" x14ac:dyDescent="0.25">
      <c r="V2803" s="1">
        <v>2801</v>
      </c>
      <c r="W2803" s="1" t="s">
        <v>7590</v>
      </c>
    </row>
    <row r="2804" spans="22:23" x14ac:dyDescent="0.25">
      <c r="V2804" s="1">
        <v>2802</v>
      </c>
      <c r="W2804" s="1" t="s">
        <v>7638</v>
      </c>
    </row>
    <row r="2805" spans="22:23" x14ac:dyDescent="0.25">
      <c r="V2805" s="1">
        <v>2803</v>
      </c>
      <c r="W2805" s="1" t="s">
        <v>7639</v>
      </c>
    </row>
    <row r="2806" spans="22:23" x14ac:dyDescent="0.25">
      <c r="V2806" s="1">
        <v>2804</v>
      </c>
      <c r="W2806" s="1" t="s">
        <v>7640</v>
      </c>
    </row>
    <row r="2807" spans="22:23" x14ac:dyDescent="0.25">
      <c r="V2807" s="1">
        <v>2805</v>
      </c>
      <c r="W2807" s="1" t="s">
        <v>7613</v>
      </c>
    </row>
    <row r="2808" spans="22:23" x14ac:dyDescent="0.25">
      <c r="V2808" s="1">
        <v>2806</v>
      </c>
      <c r="W2808" s="1" t="s">
        <v>7641</v>
      </c>
    </row>
    <row r="2809" spans="22:23" x14ac:dyDescent="0.25">
      <c r="V2809" s="1">
        <v>2807</v>
      </c>
      <c r="W2809" s="1" t="s">
        <v>7619</v>
      </c>
    </row>
    <row r="2810" spans="22:23" x14ac:dyDescent="0.25">
      <c r="V2810" s="1">
        <v>2808</v>
      </c>
      <c r="W2810" s="1" t="s">
        <v>7599</v>
      </c>
    </row>
    <row r="2811" spans="22:23" x14ac:dyDescent="0.25">
      <c r="V2811" s="1">
        <v>2809</v>
      </c>
      <c r="W2811" s="1" t="s">
        <v>7625</v>
      </c>
    </row>
    <row r="2812" spans="22:23" x14ac:dyDescent="0.25">
      <c r="V2812" s="1">
        <v>2810</v>
      </c>
      <c r="W2812" s="1" t="s">
        <v>7629</v>
      </c>
    </row>
    <row r="2813" spans="22:23" x14ac:dyDescent="0.25">
      <c r="V2813" s="1">
        <v>2811</v>
      </c>
      <c r="W2813" s="1" t="s">
        <v>7602</v>
      </c>
    </row>
    <row r="2814" spans="22:23" x14ac:dyDescent="0.25">
      <c r="V2814" s="1">
        <v>2812</v>
      </c>
      <c r="W2814" s="1" t="s">
        <v>7642</v>
      </c>
    </row>
    <row r="2815" spans="22:23" x14ac:dyDescent="0.25">
      <c r="V2815" s="1">
        <v>2813</v>
      </c>
      <c r="W2815" s="1" t="s">
        <v>7614</v>
      </c>
    </row>
    <row r="2816" spans="22:23" x14ac:dyDescent="0.25">
      <c r="V2816" s="1">
        <v>2814</v>
      </c>
      <c r="W2816" s="1" t="s">
        <v>7595</v>
      </c>
    </row>
    <row r="2817" spans="22:23" x14ac:dyDescent="0.25">
      <c r="V2817" s="1">
        <v>2815</v>
      </c>
      <c r="W2817" s="1" t="s">
        <v>7601</v>
      </c>
    </row>
    <row r="2818" spans="22:23" x14ac:dyDescent="0.25">
      <c r="V2818" s="1">
        <v>2816</v>
      </c>
      <c r="W2818" s="1" t="s">
        <v>7643</v>
      </c>
    </row>
    <row r="2819" spans="22:23" x14ac:dyDescent="0.25">
      <c r="V2819" s="1">
        <v>2817</v>
      </c>
      <c r="W2819" s="1" t="s">
        <v>7631</v>
      </c>
    </row>
    <row r="2820" spans="22:23" x14ac:dyDescent="0.25">
      <c r="V2820" s="1">
        <v>2818</v>
      </c>
      <c r="W2820" s="1" t="s">
        <v>7623</v>
      </c>
    </row>
    <row r="2821" spans="22:23" x14ac:dyDescent="0.25">
      <c r="V2821" s="1">
        <v>2819</v>
      </c>
      <c r="W2821" s="1" t="s">
        <v>7594</v>
      </c>
    </row>
    <row r="2822" spans="22:23" x14ac:dyDescent="0.25">
      <c r="V2822" s="1">
        <v>2820</v>
      </c>
      <c r="W2822" s="1" t="s">
        <v>7644</v>
      </c>
    </row>
    <row r="2823" spans="22:23" x14ac:dyDescent="0.25">
      <c r="V2823" s="1">
        <v>2821</v>
      </c>
      <c r="W2823" s="1" t="s">
        <v>7645</v>
      </c>
    </row>
    <row r="2824" spans="22:23" x14ac:dyDescent="0.25">
      <c r="V2824" s="1">
        <v>2822</v>
      </c>
      <c r="W2824" s="1" t="s">
        <v>7646</v>
      </c>
    </row>
    <row r="2825" spans="22:23" x14ac:dyDescent="0.25">
      <c r="V2825" s="1">
        <v>2823</v>
      </c>
      <c r="W2825" s="1" t="s">
        <v>7604</v>
      </c>
    </row>
    <row r="2826" spans="22:23" x14ac:dyDescent="0.25">
      <c r="V2826" s="1">
        <v>2824</v>
      </c>
      <c r="W2826" s="1" t="s">
        <v>7615</v>
      </c>
    </row>
    <row r="2827" spans="22:23" x14ac:dyDescent="0.25">
      <c r="V2827" s="1">
        <v>2825</v>
      </c>
      <c r="W2827" s="1" t="s">
        <v>7626</v>
      </c>
    </row>
    <row r="2828" spans="22:23" x14ac:dyDescent="0.25">
      <c r="V2828" s="1">
        <v>2826</v>
      </c>
      <c r="W2828" s="1" t="s">
        <v>7627</v>
      </c>
    </row>
    <row r="2829" spans="22:23" x14ac:dyDescent="0.25">
      <c r="V2829" s="1">
        <v>2827</v>
      </c>
      <c r="W2829" s="1" t="s">
        <v>7630</v>
      </c>
    </row>
    <row r="2830" spans="22:23" x14ac:dyDescent="0.25">
      <c r="V2830" s="1">
        <v>2828</v>
      </c>
      <c r="W2830" s="1" t="s">
        <v>7649</v>
      </c>
    </row>
    <row r="2831" spans="22:23" x14ac:dyDescent="0.25">
      <c r="V2831" s="1">
        <v>2829</v>
      </c>
      <c r="W2831" s="1" t="s">
        <v>7624</v>
      </c>
    </row>
    <row r="2832" spans="22:23" x14ac:dyDescent="0.25">
      <c r="V2832" s="1">
        <v>2830</v>
      </c>
      <c r="W2832" s="1" t="s">
        <v>7598</v>
      </c>
    </row>
    <row r="2833" spans="22:23" x14ac:dyDescent="0.25">
      <c r="V2833" s="1">
        <v>2831</v>
      </c>
      <c r="W2833" s="1" t="s">
        <v>7592</v>
      </c>
    </row>
    <row r="2834" spans="22:23" x14ac:dyDescent="0.25">
      <c r="V2834" s="1">
        <v>2832</v>
      </c>
      <c r="W2834" s="1" t="s">
        <v>7648</v>
      </c>
    </row>
    <row r="2835" spans="22:23" x14ac:dyDescent="0.25">
      <c r="V2835" s="1">
        <v>2833</v>
      </c>
      <c r="W2835" s="1" t="s">
        <v>7589</v>
      </c>
    </row>
    <row r="2836" spans="22:23" x14ac:dyDescent="0.25">
      <c r="V2836" s="1">
        <v>2834</v>
      </c>
      <c r="W2836" s="1" t="s">
        <v>7632</v>
      </c>
    </row>
    <row r="2837" spans="22:23" x14ac:dyDescent="0.25">
      <c r="V2837" s="1">
        <v>2835</v>
      </c>
      <c r="W2837" s="1" t="s">
        <v>7591</v>
      </c>
    </row>
    <row r="2838" spans="22:23" x14ac:dyDescent="0.25">
      <c r="V2838" s="1">
        <v>2836</v>
      </c>
      <c r="W2838" s="1" t="s">
        <v>7650</v>
      </c>
    </row>
    <row r="2839" spans="22:23" x14ac:dyDescent="0.25">
      <c r="V2839" s="1">
        <v>2837</v>
      </c>
      <c r="W2839" s="1" t="s">
        <v>2396</v>
      </c>
    </row>
    <row r="2840" spans="22:23" x14ac:dyDescent="0.25">
      <c r="V2840" s="1">
        <v>2838</v>
      </c>
      <c r="W2840" s="1" t="s">
        <v>1737</v>
      </c>
    </row>
    <row r="2841" spans="22:23" x14ac:dyDescent="0.25">
      <c r="V2841" s="1">
        <v>2839</v>
      </c>
      <c r="W2841" s="1" t="s">
        <v>1773</v>
      </c>
    </row>
    <row r="2842" spans="22:23" x14ac:dyDescent="0.25">
      <c r="V2842" s="1">
        <v>2840</v>
      </c>
      <c r="W2842" s="1" t="s">
        <v>1774</v>
      </c>
    </row>
    <row r="2843" spans="22:23" x14ac:dyDescent="0.25">
      <c r="V2843" s="1">
        <v>2841</v>
      </c>
      <c r="W2843" s="1" t="s">
        <v>1544</v>
      </c>
    </row>
    <row r="2844" spans="22:23" x14ac:dyDescent="0.25">
      <c r="V2844" s="1">
        <v>2842</v>
      </c>
      <c r="W2844" s="1" t="s">
        <v>6853</v>
      </c>
    </row>
    <row r="2845" spans="22:23" x14ac:dyDescent="0.25">
      <c r="V2845" s="1">
        <v>2843</v>
      </c>
      <c r="W2845" s="1" t="s">
        <v>6879</v>
      </c>
    </row>
    <row r="2846" spans="22:23" x14ac:dyDescent="0.25">
      <c r="V2846" s="1">
        <v>2844</v>
      </c>
      <c r="W2846" s="1" t="s">
        <v>6877</v>
      </c>
    </row>
    <row r="2847" spans="22:23" x14ac:dyDescent="0.25">
      <c r="V2847" s="1">
        <v>2845</v>
      </c>
      <c r="W2847" s="1" t="s">
        <v>6852</v>
      </c>
    </row>
    <row r="2848" spans="22:23" x14ac:dyDescent="0.25">
      <c r="V2848" s="1">
        <v>2846</v>
      </c>
      <c r="W2848" s="1" t="s">
        <v>6850</v>
      </c>
    </row>
    <row r="2849" spans="22:23" x14ac:dyDescent="0.25">
      <c r="V2849" s="1">
        <v>2847</v>
      </c>
      <c r="W2849" s="1" t="s">
        <v>6861</v>
      </c>
    </row>
    <row r="2850" spans="22:23" x14ac:dyDescent="0.25">
      <c r="V2850" s="1">
        <v>2848</v>
      </c>
      <c r="W2850" s="1" t="s">
        <v>6851</v>
      </c>
    </row>
    <row r="2851" spans="22:23" x14ac:dyDescent="0.25">
      <c r="V2851" s="1">
        <v>2849</v>
      </c>
      <c r="W2851" s="1" t="s">
        <v>6878</v>
      </c>
    </row>
    <row r="2852" spans="22:23" x14ac:dyDescent="0.25">
      <c r="V2852" s="1">
        <v>2850</v>
      </c>
      <c r="W2852" s="1" t="s">
        <v>6866</v>
      </c>
    </row>
    <row r="2853" spans="22:23" x14ac:dyDescent="0.25">
      <c r="V2853" s="1">
        <v>2851</v>
      </c>
      <c r="W2853" s="1" t="s">
        <v>6837</v>
      </c>
    </row>
    <row r="2854" spans="22:23" x14ac:dyDescent="0.25">
      <c r="V2854" s="1">
        <v>2852</v>
      </c>
      <c r="W2854" s="1" t="s">
        <v>6840</v>
      </c>
    </row>
    <row r="2855" spans="22:23" x14ac:dyDescent="0.25">
      <c r="V2855" s="1">
        <v>2853</v>
      </c>
      <c r="W2855" s="1" t="s">
        <v>6880</v>
      </c>
    </row>
    <row r="2856" spans="22:23" x14ac:dyDescent="0.25">
      <c r="V2856" s="1">
        <v>2854</v>
      </c>
      <c r="W2856" s="1" t="s">
        <v>6854</v>
      </c>
    </row>
    <row r="2857" spans="22:23" x14ac:dyDescent="0.25">
      <c r="V2857" s="1">
        <v>2855</v>
      </c>
      <c r="W2857" s="1" t="s">
        <v>6860</v>
      </c>
    </row>
    <row r="2858" spans="22:23" x14ac:dyDescent="0.25">
      <c r="V2858" s="1">
        <v>2856</v>
      </c>
      <c r="W2858" s="1" t="s">
        <v>6864</v>
      </c>
    </row>
    <row r="2859" spans="22:23" x14ac:dyDescent="0.25">
      <c r="V2859" s="1">
        <v>2857</v>
      </c>
      <c r="W2859" s="1" t="s">
        <v>6862</v>
      </c>
    </row>
    <row r="2860" spans="22:23" x14ac:dyDescent="0.25">
      <c r="V2860" s="1">
        <v>2858</v>
      </c>
      <c r="W2860" s="1" t="s">
        <v>6844</v>
      </c>
    </row>
    <row r="2861" spans="22:23" x14ac:dyDescent="0.25">
      <c r="V2861" s="1">
        <v>2859</v>
      </c>
      <c r="W2861" s="1" t="s">
        <v>6881</v>
      </c>
    </row>
    <row r="2862" spans="22:23" x14ac:dyDescent="0.25">
      <c r="V2862" s="1">
        <v>2860</v>
      </c>
      <c r="W2862" s="1" t="s">
        <v>6855</v>
      </c>
    </row>
    <row r="2863" spans="22:23" x14ac:dyDescent="0.25">
      <c r="V2863" s="1">
        <v>2861</v>
      </c>
      <c r="W2863" s="1" t="s">
        <v>6872</v>
      </c>
    </row>
    <row r="2864" spans="22:23" x14ac:dyDescent="0.25">
      <c r="V2864" s="1">
        <v>2862</v>
      </c>
      <c r="W2864" s="1" t="s">
        <v>6865</v>
      </c>
    </row>
    <row r="2865" spans="22:23" x14ac:dyDescent="0.25">
      <c r="V2865" s="1">
        <v>2863</v>
      </c>
      <c r="W2865" s="1" t="s">
        <v>6891</v>
      </c>
    </row>
    <row r="2866" spans="22:23" x14ac:dyDescent="0.25">
      <c r="V2866" s="1">
        <v>2864</v>
      </c>
      <c r="W2866" s="1" t="s">
        <v>6847</v>
      </c>
    </row>
    <row r="2867" spans="22:23" x14ac:dyDescent="0.25">
      <c r="V2867" s="1">
        <v>2865</v>
      </c>
      <c r="W2867" s="1" t="s">
        <v>6841</v>
      </c>
    </row>
    <row r="2868" spans="22:23" x14ac:dyDescent="0.25">
      <c r="V2868" s="1">
        <v>2866</v>
      </c>
      <c r="W2868" s="1" t="s">
        <v>6849</v>
      </c>
    </row>
    <row r="2869" spans="22:23" x14ac:dyDescent="0.25">
      <c r="V2869" s="1">
        <v>2867</v>
      </c>
      <c r="W2869" s="1" t="s">
        <v>6895</v>
      </c>
    </row>
    <row r="2870" spans="22:23" x14ac:dyDescent="0.25">
      <c r="V2870" s="1">
        <v>2868</v>
      </c>
      <c r="W2870" s="1" t="s">
        <v>6856</v>
      </c>
    </row>
    <row r="2871" spans="22:23" x14ac:dyDescent="0.25">
      <c r="V2871" s="1">
        <v>2869</v>
      </c>
      <c r="W2871" s="1" t="s">
        <v>6834</v>
      </c>
    </row>
    <row r="2872" spans="22:23" x14ac:dyDescent="0.25">
      <c r="V2872" s="1">
        <v>2870</v>
      </c>
      <c r="W2872" s="1" t="s">
        <v>6882</v>
      </c>
    </row>
    <row r="2873" spans="22:23" x14ac:dyDescent="0.25">
      <c r="V2873" s="1">
        <v>2871</v>
      </c>
      <c r="W2873" s="1" t="s">
        <v>6883</v>
      </c>
    </row>
    <row r="2874" spans="22:23" x14ac:dyDescent="0.25">
      <c r="V2874" s="1">
        <v>2872</v>
      </c>
      <c r="W2874" s="1" t="s">
        <v>6884</v>
      </c>
    </row>
    <row r="2875" spans="22:23" x14ac:dyDescent="0.25">
      <c r="V2875" s="1">
        <v>2873</v>
      </c>
      <c r="W2875" s="1" t="s">
        <v>6857</v>
      </c>
    </row>
    <row r="2876" spans="22:23" x14ac:dyDescent="0.25">
      <c r="V2876" s="1">
        <v>2874</v>
      </c>
      <c r="W2876" s="1" t="s">
        <v>6885</v>
      </c>
    </row>
    <row r="2877" spans="22:23" x14ac:dyDescent="0.25">
      <c r="V2877" s="1">
        <v>2875</v>
      </c>
      <c r="W2877" s="1" t="s">
        <v>6863</v>
      </c>
    </row>
    <row r="2878" spans="22:23" x14ac:dyDescent="0.25">
      <c r="V2878" s="1">
        <v>2876</v>
      </c>
      <c r="W2878" s="1" t="s">
        <v>6843</v>
      </c>
    </row>
    <row r="2879" spans="22:23" x14ac:dyDescent="0.25">
      <c r="V2879" s="1">
        <v>2877</v>
      </c>
      <c r="W2879" s="1" t="s">
        <v>6869</v>
      </c>
    </row>
    <row r="2880" spans="22:23" x14ac:dyDescent="0.25">
      <c r="V2880" s="1">
        <v>2878</v>
      </c>
      <c r="W2880" s="1" t="s">
        <v>6873</v>
      </c>
    </row>
    <row r="2881" spans="22:23" x14ac:dyDescent="0.25">
      <c r="V2881" s="1">
        <v>2879</v>
      </c>
      <c r="W2881" s="1" t="s">
        <v>6846</v>
      </c>
    </row>
    <row r="2882" spans="22:23" x14ac:dyDescent="0.25">
      <c r="V2882" s="1">
        <v>2880</v>
      </c>
      <c r="W2882" s="1" t="s">
        <v>6886</v>
      </c>
    </row>
    <row r="2883" spans="22:23" x14ac:dyDescent="0.25">
      <c r="V2883" s="1">
        <v>2881</v>
      </c>
      <c r="W2883" s="1" t="s">
        <v>6858</v>
      </c>
    </row>
    <row r="2884" spans="22:23" x14ac:dyDescent="0.25">
      <c r="V2884" s="1">
        <v>2882</v>
      </c>
      <c r="W2884" s="1" t="s">
        <v>6839</v>
      </c>
    </row>
    <row r="2885" spans="22:23" x14ac:dyDescent="0.25">
      <c r="V2885" s="1">
        <v>2883</v>
      </c>
      <c r="W2885" s="1" t="s">
        <v>6845</v>
      </c>
    </row>
    <row r="2886" spans="22:23" x14ac:dyDescent="0.25">
      <c r="V2886" s="1">
        <v>2884</v>
      </c>
      <c r="W2886" s="1" t="s">
        <v>6887</v>
      </c>
    </row>
    <row r="2887" spans="22:23" x14ac:dyDescent="0.25">
      <c r="V2887" s="1">
        <v>2885</v>
      </c>
      <c r="W2887" s="1" t="s">
        <v>6875</v>
      </c>
    </row>
    <row r="2888" spans="22:23" x14ac:dyDescent="0.25">
      <c r="V2888" s="1">
        <v>2886</v>
      </c>
      <c r="W2888" s="1" t="s">
        <v>6867</v>
      </c>
    </row>
    <row r="2889" spans="22:23" x14ac:dyDescent="0.25">
      <c r="V2889" s="1">
        <v>2887</v>
      </c>
      <c r="W2889" s="1" t="s">
        <v>6838</v>
      </c>
    </row>
    <row r="2890" spans="22:23" x14ac:dyDescent="0.25">
      <c r="V2890" s="1">
        <v>2888</v>
      </c>
      <c r="W2890" s="1" t="s">
        <v>6888</v>
      </c>
    </row>
    <row r="2891" spans="22:23" x14ac:dyDescent="0.25">
      <c r="V2891" s="1">
        <v>2889</v>
      </c>
      <c r="W2891" s="1" t="s">
        <v>6889</v>
      </c>
    </row>
    <row r="2892" spans="22:23" x14ac:dyDescent="0.25">
      <c r="V2892" s="1">
        <v>2890</v>
      </c>
      <c r="W2892" s="1" t="s">
        <v>6890</v>
      </c>
    </row>
    <row r="2893" spans="22:23" x14ac:dyDescent="0.25">
      <c r="V2893" s="1">
        <v>2891</v>
      </c>
      <c r="W2893" s="1" t="s">
        <v>6848</v>
      </c>
    </row>
    <row r="2894" spans="22:23" x14ac:dyDescent="0.25">
      <c r="V2894" s="1">
        <v>2892</v>
      </c>
      <c r="W2894" s="1" t="s">
        <v>6859</v>
      </c>
    </row>
    <row r="2895" spans="22:23" x14ac:dyDescent="0.25">
      <c r="V2895" s="1">
        <v>2893</v>
      </c>
      <c r="W2895" s="1" t="s">
        <v>6870</v>
      </c>
    </row>
    <row r="2896" spans="22:23" x14ac:dyDescent="0.25">
      <c r="V2896" s="1">
        <v>2894</v>
      </c>
      <c r="W2896" s="1" t="s">
        <v>6871</v>
      </c>
    </row>
    <row r="2897" spans="22:23" x14ac:dyDescent="0.25">
      <c r="V2897" s="1">
        <v>2895</v>
      </c>
      <c r="W2897" s="1" t="s">
        <v>6874</v>
      </c>
    </row>
    <row r="2898" spans="22:23" x14ac:dyDescent="0.25">
      <c r="V2898" s="1">
        <v>2896</v>
      </c>
      <c r="W2898" s="1" t="s">
        <v>6893</v>
      </c>
    </row>
    <row r="2899" spans="22:23" x14ac:dyDescent="0.25">
      <c r="V2899" s="1">
        <v>2897</v>
      </c>
      <c r="W2899" s="1" t="s">
        <v>6868</v>
      </c>
    </row>
    <row r="2900" spans="22:23" x14ac:dyDescent="0.25">
      <c r="V2900" s="1">
        <v>2898</v>
      </c>
      <c r="W2900" s="1" t="s">
        <v>6842</v>
      </c>
    </row>
    <row r="2901" spans="22:23" x14ac:dyDescent="0.25">
      <c r="V2901" s="1">
        <v>2899</v>
      </c>
      <c r="W2901" s="1" t="s">
        <v>6836</v>
      </c>
    </row>
    <row r="2902" spans="22:23" x14ac:dyDescent="0.25">
      <c r="V2902" s="1">
        <v>2900</v>
      </c>
      <c r="W2902" s="1" t="s">
        <v>6892</v>
      </c>
    </row>
    <row r="2903" spans="22:23" x14ac:dyDescent="0.25">
      <c r="V2903" s="1">
        <v>2901</v>
      </c>
      <c r="W2903" s="1" t="s">
        <v>6833</v>
      </c>
    </row>
    <row r="2904" spans="22:23" x14ac:dyDescent="0.25">
      <c r="V2904" s="1">
        <v>2902</v>
      </c>
      <c r="W2904" s="1" t="s">
        <v>6876</v>
      </c>
    </row>
    <row r="2905" spans="22:23" x14ac:dyDescent="0.25">
      <c r="V2905" s="1">
        <v>2903</v>
      </c>
      <c r="W2905" s="1" t="s">
        <v>6835</v>
      </c>
    </row>
    <row r="2906" spans="22:23" x14ac:dyDescent="0.25">
      <c r="V2906" s="1">
        <v>2904</v>
      </c>
      <c r="W2906" s="1" t="s">
        <v>6894</v>
      </c>
    </row>
    <row r="2907" spans="22:23" x14ac:dyDescent="0.25">
      <c r="V2907" s="1">
        <v>2905</v>
      </c>
      <c r="W2907" s="1" t="s">
        <v>4589</v>
      </c>
    </row>
    <row r="2908" spans="22:23" x14ac:dyDescent="0.25">
      <c r="V2908" s="1">
        <v>2906</v>
      </c>
      <c r="W2908" s="1" t="s">
        <v>1775</v>
      </c>
    </row>
    <row r="2909" spans="22:23" x14ac:dyDescent="0.25">
      <c r="V2909" s="1">
        <v>2907</v>
      </c>
      <c r="W2909" s="1" t="s">
        <v>2208</v>
      </c>
    </row>
    <row r="2910" spans="22:23" x14ac:dyDescent="0.25">
      <c r="V2910" s="1">
        <v>2908</v>
      </c>
      <c r="W2910" s="1" t="s">
        <v>1560</v>
      </c>
    </row>
    <row r="2911" spans="22:23" x14ac:dyDescent="0.25">
      <c r="V2911" s="1">
        <v>2909</v>
      </c>
      <c r="W2911" s="1" t="s">
        <v>6916</v>
      </c>
    </row>
    <row r="2912" spans="22:23" x14ac:dyDescent="0.25">
      <c r="V2912" s="1">
        <v>2910</v>
      </c>
      <c r="W2912" s="1" t="s">
        <v>6942</v>
      </c>
    </row>
    <row r="2913" spans="22:23" x14ac:dyDescent="0.25">
      <c r="V2913" s="1">
        <v>2911</v>
      </c>
      <c r="W2913" s="1" t="s">
        <v>6940</v>
      </c>
    </row>
    <row r="2914" spans="22:23" x14ac:dyDescent="0.25">
      <c r="V2914" s="1">
        <v>2912</v>
      </c>
      <c r="W2914" s="1" t="s">
        <v>6915</v>
      </c>
    </row>
    <row r="2915" spans="22:23" x14ac:dyDescent="0.25">
      <c r="V2915" s="1">
        <v>2913</v>
      </c>
      <c r="W2915" s="1" t="s">
        <v>6913</v>
      </c>
    </row>
    <row r="2916" spans="22:23" x14ac:dyDescent="0.25">
      <c r="V2916" s="1">
        <v>2914</v>
      </c>
      <c r="W2916" s="1" t="s">
        <v>6924</v>
      </c>
    </row>
    <row r="2917" spans="22:23" x14ac:dyDescent="0.25">
      <c r="V2917" s="1">
        <v>2915</v>
      </c>
      <c r="W2917" s="1" t="s">
        <v>6914</v>
      </c>
    </row>
    <row r="2918" spans="22:23" x14ac:dyDescent="0.25">
      <c r="V2918" s="1">
        <v>2916</v>
      </c>
      <c r="W2918" s="1" t="s">
        <v>6941</v>
      </c>
    </row>
    <row r="2919" spans="22:23" x14ac:dyDescent="0.25">
      <c r="V2919" s="1">
        <v>2917</v>
      </c>
      <c r="W2919" s="1" t="s">
        <v>6929</v>
      </c>
    </row>
    <row r="2920" spans="22:23" x14ac:dyDescent="0.25">
      <c r="V2920" s="1">
        <v>2918</v>
      </c>
      <c r="W2920" s="1" t="s">
        <v>6900</v>
      </c>
    </row>
    <row r="2921" spans="22:23" x14ac:dyDescent="0.25">
      <c r="V2921" s="1">
        <v>2919</v>
      </c>
      <c r="W2921" s="1" t="s">
        <v>6903</v>
      </c>
    </row>
    <row r="2922" spans="22:23" x14ac:dyDescent="0.25">
      <c r="V2922" s="1">
        <v>2920</v>
      </c>
      <c r="W2922" s="1" t="s">
        <v>6943</v>
      </c>
    </row>
    <row r="2923" spans="22:23" x14ac:dyDescent="0.25">
      <c r="V2923" s="1">
        <v>2921</v>
      </c>
      <c r="W2923" s="1" t="s">
        <v>6917</v>
      </c>
    </row>
    <row r="2924" spans="22:23" x14ac:dyDescent="0.25">
      <c r="V2924" s="1">
        <v>2922</v>
      </c>
      <c r="W2924" s="1" t="s">
        <v>6923</v>
      </c>
    </row>
    <row r="2925" spans="22:23" x14ac:dyDescent="0.25">
      <c r="V2925" s="1">
        <v>2923</v>
      </c>
      <c r="W2925" s="1" t="s">
        <v>6927</v>
      </c>
    </row>
    <row r="2926" spans="22:23" x14ac:dyDescent="0.25">
      <c r="V2926" s="1">
        <v>2924</v>
      </c>
      <c r="W2926" s="1" t="s">
        <v>6925</v>
      </c>
    </row>
    <row r="2927" spans="22:23" x14ac:dyDescent="0.25">
      <c r="V2927" s="1">
        <v>2925</v>
      </c>
      <c r="W2927" s="1" t="s">
        <v>6907</v>
      </c>
    </row>
    <row r="2928" spans="22:23" x14ac:dyDescent="0.25">
      <c r="V2928" s="1">
        <v>2926</v>
      </c>
      <c r="W2928" s="1" t="s">
        <v>6944</v>
      </c>
    </row>
    <row r="2929" spans="22:23" x14ac:dyDescent="0.25">
      <c r="V2929" s="1">
        <v>2927</v>
      </c>
      <c r="W2929" s="1" t="s">
        <v>6918</v>
      </c>
    </row>
    <row r="2930" spans="22:23" x14ac:dyDescent="0.25">
      <c r="V2930" s="1">
        <v>2928</v>
      </c>
      <c r="W2930" s="1" t="s">
        <v>6935</v>
      </c>
    </row>
    <row r="2931" spans="22:23" x14ac:dyDescent="0.25">
      <c r="V2931" s="1">
        <v>2929</v>
      </c>
      <c r="W2931" s="1" t="s">
        <v>6928</v>
      </c>
    </row>
    <row r="2932" spans="22:23" x14ac:dyDescent="0.25">
      <c r="V2932" s="1">
        <v>2930</v>
      </c>
      <c r="W2932" s="1" t="s">
        <v>6954</v>
      </c>
    </row>
    <row r="2933" spans="22:23" x14ac:dyDescent="0.25">
      <c r="V2933" s="1">
        <v>2931</v>
      </c>
      <c r="W2933" s="1" t="s">
        <v>6910</v>
      </c>
    </row>
    <row r="2934" spans="22:23" x14ac:dyDescent="0.25">
      <c r="V2934" s="1">
        <v>2932</v>
      </c>
      <c r="W2934" s="1" t="s">
        <v>6904</v>
      </c>
    </row>
    <row r="2935" spans="22:23" x14ac:dyDescent="0.25">
      <c r="V2935" s="1">
        <v>2933</v>
      </c>
      <c r="W2935" s="1" t="s">
        <v>6912</v>
      </c>
    </row>
    <row r="2936" spans="22:23" x14ac:dyDescent="0.25">
      <c r="V2936" s="1">
        <v>2934</v>
      </c>
      <c r="W2936" s="1" t="s">
        <v>6958</v>
      </c>
    </row>
    <row r="2937" spans="22:23" x14ac:dyDescent="0.25">
      <c r="V2937" s="1">
        <v>2935</v>
      </c>
      <c r="W2937" s="1" t="s">
        <v>6919</v>
      </c>
    </row>
    <row r="2938" spans="22:23" x14ac:dyDescent="0.25">
      <c r="V2938" s="1">
        <v>2936</v>
      </c>
      <c r="W2938" s="1" t="s">
        <v>6897</v>
      </c>
    </row>
    <row r="2939" spans="22:23" x14ac:dyDescent="0.25">
      <c r="V2939" s="1">
        <v>2937</v>
      </c>
      <c r="W2939" s="1" t="s">
        <v>6945</v>
      </c>
    </row>
    <row r="2940" spans="22:23" x14ac:dyDescent="0.25">
      <c r="V2940" s="1">
        <v>2938</v>
      </c>
      <c r="W2940" s="1" t="s">
        <v>6946</v>
      </c>
    </row>
    <row r="2941" spans="22:23" x14ac:dyDescent="0.25">
      <c r="V2941" s="1">
        <v>2939</v>
      </c>
      <c r="W2941" s="1" t="s">
        <v>6947</v>
      </c>
    </row>
    <row r="2942" spans="22:23" x14ac:dyDescent="0.25">
      <c r="V2942" s="1">
        <v>2940</v>
      </c>
      <c r="W2942" s="1" t="s">
        <v>6920</v>
      </c>
    </row>
    <row r="2943" spans="22:23" x14ac:dyDescent="0.25">
      <c r="V2943" s="1">
        <v>2941</v>
      </c>
      <c r="W2943" s="1" t="s">
        <v>6948</v>
      </c>
    </row>
    <row r="2944" spans="22:23" x14ac:dyDescent="0.25">
      <c r="V2944" s="1">
        <v>2942</v>
      </c>
      <c r="W2944" s="1" t="s">
        <v>6926</v>
      </c>
    </row>
    <row r="2945" spans="22:23" x14ac:dyDescent="0.25">
      <c r="V2945" s="1">
        <v>2943</v>
      </c>
      <c r="W2945" s="1" t="s">
        <v>6906</v>
      </c>
    </row>
    <row r="2946" spans="22:23" x14ac:dyDescent="0.25">
      <c r="V2946" s="1">
        <v>2944</v>
      </c>
      <c r="W2946" s="1" t="s">
        <v>6932</v>
      </c>
    </row>
    <row r="2947" spans="22:23" x14ac:dyDescent="0.25">
      <c r="V2947" s="1">
        <v>2945</v>
      </c>
      <c r="W2947" s="1" t="s">
        <v>6936</v>
      </c>
    </row>
    <row r="2948" spans="22:23" x14ac:dyDescent="0.25">
      <c r="V2948" s="1">
        <v>2946</v>
      </c>
      <c r="W2948" s="1" t="s">
        <v>6909</v>
      </c>
    </row>
    <row r="2949" spans="22:23" x14ac:dyDescent="0.25">
      <c r="V2949" s="1">
        <v>2947</v>
      </c>
      <c r="W2949" s="1" t="s">
        <v>6949</v>
      </c>
    </row>
    <row r="2950" spans="22:23" x14ac:dyDescent="0.25">
      <c r="V2950" s="1">
        <v>2948</v>
      </c>
      <c r="W2950" s="1" t="s">
        <v>6921</v>
      </c>
    </row>
    <row r="2951" spans="22:23" x14ac:dyDescent="0.25">
      <c r="V2951" s="1">
        <v>2949</v>
      </c>
      <c r="W2951" s="1" t="s">
        <v>6902</v>
      </c>
    </row>
    <row r="2952" spans="22:23" x14ac:dyDescent="0.25">
      <c r="V2952" s="1">
        <v>2950</v>
      </c>
      <c r="W2952" s="1" t="s">
        <v>6908</v>
      </c>
    </row>
    <row r="2953" spans="22:23" x14ac:dyDescent="0.25">
      <c r="V2953" s="1">
        <v>2951</v>
      </c>
      <c r="W2953" s="1" t="s">
        <v>6950</v>
      </c>
    </row>
    <row r="2954" spans="22:23" x14ac:dyDescent="0.25">
      <c r="V2954" s="1">
        <v>2952</v>
      </c>
      <c r="W2954" s="1" t="s">
        <v>6938</v>
      </c>
    </row>
    <row r="2955" spans="22:23" x14ac:dyDescent="0.25">
      <c r="V2955" s="1">
        <v>2953</v>
      </c>
      <c r="W2955" s="1" t="s">
        <v>6930</v>
      </c>
    </row>
    <row r="2956" spans="22:23" x14ac:dyDescent="0.25">
      <c r="V2956" s="1">
        <v>2954</v>
      </c>
      <c r="W2956" s="1" t="s">
        <v>6901</v>
      </c>
    </row>
    <row r="2957" spans="22:23" x14ac:dyDescent="0.25">
      <c r="V2957" s="1">
        <v>2955</v>
      </c>
      <c r="W2957" s="1" t="s">
        <v>6951</v>
      </c>
    </row>
    <row r="2958" spans="22:23" x14ac:dyDescent="0.25">
      <c r="V2958" s="1">
        <v>2956</v>
      </c>
      <c r="W2958" s="1" t="s">
        <v>6952</v>
      </c>
    </row>
    <row r="2959" spans="22:23" x14ac:dyDescent="0.25">
      <c r="V2959" s="1">
        <v>2957</v>
      </c>
      <c r="W2959" s="1" t="s">
        <v>6953</v>
      </c>
    </row>
    <row r="2960" spans="22:23" x14ac:dyDescent="0.25">
      <c r="V2960" s="1">
        <v>2958</v>
      </c>
      <c r="W2960" s="1" t="s">
        <v>6911</v>
      </c>
    </row>
    <row r="2961" spans="22:23" x14ac:dyDescent="0.25">
      <c r="V2961" s="1">
        <v>2959</v>
      </c>
      <c r="W2961" s="1" t="s">
        <v>6922</v>
      </c>
    </row>
    <row r="2962" spans="22:23" x14ac:dyDescent="0.25">
      <c r="V2962" s="1">
        <v>2960</v>
      </c>
      <c r="W2962" s="1" t="s">
        <v>6933</v>
      </c>
    </row>
    <row r="2963" spans="22:23" x14ac:dyDescent="0.25">
      <c r="V2963" s="1">
        <v>2961</v>
      </c>
      <c r="W2963" s="1" t="s">
        <v>6934</v>
      </c>
    </row>
    <row r="2964" spans="22:23" x14ac:dyDescent="0.25">
      <c r="V2964" s="1">
        <v>2962</v>
      </c>
      <c r="W2964" s="1" t="s">
        <v>6937</v>
      </c>
    </row>
    <row r="2965" spans="22:23" x14ac:dyDescent="0.25">
      <c r="V2965" s="1">
        <v>2963</v>
      </c>
      <c r="W2965" s="1" t="s">
        <v>6956</v>
      </c>
    </row>
    <row r="2966" spans="22:23" x14ac:dyDescent="0.25">
      <c r="V2966" s="1">
        <v>2964</v>
      </c>
      <c r="W2966" s="1" t="s">
        <v>6931</v>
      </c>
    </row>
    <row r="2967" spans="22:23" x14ac:dyDescent="0.25">
      <c r="V2967" s="1">
        <v>2965</v>
      </c>
      <c r="W2967" s="1" t="s">
        <v>6905</v>
      </c>
    </row>
    <row r="2968" spans="22:23" x14ac:dyDescent="0.25">
      <c r="V2968" s="1">
        <v>2966</v>
      </c>
      <c r="W2968" s="1" t="s">
        <v>6899</v>
      </c>
    </row>
    <row r="2969" spans="22:23" x14ac:dyDescent="0.25">
      <c r="V2969" s="1">
        <v>2967</v>
      </c>
      <c r="W2969" s="1" t="s">
        <v>6955</v>
      </c>
    </row>
    <row r="2970" spans="22:23" x14ac:dyDescent="0.25">
      <c r="V2970" s="1">
        <v>2968</v>
      </c>
      <c r="W2970" s="1" t="s">
        <v>6896</v>
      </c>
    </row>
    <row r="2971" spans="22:23" x14ac:dyDescent="0.25">
      <c r="V2971" s="1">
        <v>2969</v>
      </c>
      <c r="W2971" s="1" t="s">
        <v>6939</v>
      </c>
    </row>
    <row r="2972" spans="22:23" x14ac:dyDescent="0.25">
      <c r="V2972" s="1">
        <v>2970</v>
      </c>
      <c r="W2972" s="1" t="s">
        <v>6898</v>
      </c>
    </row>
    <row r="2973" spans="22:23" x14ac:dyDescent="0.25">
      <c r="V2973" s="1">
        <v>2971</v>
      </c>
      <c r="W2973" s="1" t="s">
        <v>6957</v>
      </c>
    </row>
    <row r="2974" spans="22:23" x14ac:dyDescent="0.25">
      <c r="V2974" s="1">
        <v>2972</v>
      </c>
      <c r="W2974" s="1" t="s">
        <v>1776</v>
      </c>
    </row>
    <row r="2975" spans="22:23" x14ac:dyDescent="0.25">
      <c r="V2975" s="1">
        <v>2973</v>
      </c>
      <c r="W2975" s="1" t="s">
        <v>7105</v>
      </c>
    </row>
    <row r="2976" spans="22:23" x14ac:dyDescent="0.25">
      <c r="V2976" s="1">
        <v>2974</v>
      </c>
      <c r="W2976" s="1" t="s">
        <v>7131</v>
      </c>
    </row>
    <row r="2977" spans="22:23" x14ac:dyDescent="0.25">
      <c r="V2977" s="1">
        <v>2975</v>
      </c>
      <c r="W2977" s="1" t="s">
        <v>7129</v>
      </c>
    </row>
    <row r="2978" spans="22:23" x14ac:dyDescent="0.25">
      <c r="V2978" s="1">
        <v>2976</v>
      </c>
      <c r="W2978" s="1" t="s">
        <v>7104</v>
      </c>
    </row>
    <row r="2979" spans="22:23" x14ac:dyDescent="0.25">
      <c r="V2979" s="1">
        <v>2977</v>
      </c>
      <c r="W2979" s="1" t="s">
        <v>7102</v>
      </c>
    </row>
    <row r="2980" spans="22:23" x14ac:dyDescent="0.25">
      <c r="V2980" s="1">
        <v>2978</v>
      </c>
      <c r="W2980" s="1" t="s">
        <v>7113</v>
      </c>
    </row>
    <row r="2981" spans="22:23" x14ac:dyDescent="0.25">
      <c r="V2981" s="1">
        <v>2979</v>
      </c>
      <c r="W2981" s="1" t="s">
        <v>7103</v>
      </c>
    </row>
    <row r="2982" spans="22:23" x14ac:dyDescent="0.25">
      <c r="V2982" s="1">
        <v>2980</v>
      </c>
      <c r="W2982" s="1" t="s">
        <v>7130</v>
      </c>
    </row>
    <row r="2983" spans="22:23" x14ac:dyDescent="0.25">
      <c r="V2983" s="1">
        <v>2981</v>
      </c>
      <c r="W2983" s="1" t="s">
        <v>7118</v>
      </c>
    </row>
    <row r="2984" spans="22:23" x14ac:dyDescent="0.25">
      <c r="V2984" s="1">
        <v>2982</v>
      </c>
      <c r="W2984" s="1" t="s">
        <v>7089</v>
      </c>
    </row>
    <row r="2985" spans="22:23" x14ac:dyDescent="0.25">
      <c r="V2985" s="1">
        <v>2983</v>
      </c>
      <c r="W2985" s="1" t="s">
        <v>7092</v>
      </c>
    </row>
    <row r="2986" spans="22:23" x14ac:dyDescent="0.25">
      <c r="V2986" s="1">
        <v>2984</v>
      </c>
      <c r="W2986" s="1" t="s">
        <v>7132</v>
      </c>
    </row>
    <row r="2987" spans="22:23" x14ac:dyDescent="0.25">
      <c r="V2987" s="1">
        <v>2985</v>
      </c>
      <c r="W2987" s="1" t="s">
        <v>7106</v>
      </c>
    </row>
    <row r="2988" spans="22:23" x14ac:dyDescent="0.25">
      <c r="V2988" s="1">
        <v>2986</v>
      </c>
      <c r="W2988" s="1" t="s">
        <v>7112</v>
      </c>
    </row>
    <row r="2989" spans="22:23" x14ac:dyDescent="0.25">
      <c r="V2989" s="1">
        <v>2987</v>
      </c>
      <c r="W2989" s="1" t="s">
        <v>7116</v>
      </c>
    </row>
    <row r="2990" spans="22:23" x14ac:dyDescent="0.25">
      <c r="V2990" s="1">
        <v>2988</v>
      </c>
      <c r="W2990" s="1" t="s">
        <v>7114</v>
      </c>
    </row>
    <row r="2991" spans="22:23" x14ac:dyDescent="0.25">
      <c r="V2991" s="1">
        <v>2989</v>
      </c>
      <c r="W2991" s="1" t="s">
        <v>7096</v>
      </c>
    </row>
    <row r="2992" spans="22:23" x14ac:dyDescent="0.25">
      <c r="V2992" s="1">
        <v>2990</v>
      </c>
      <c r="W2992" s="1" t="s">
        <v>7133</v>
      </c>
    </row>
    <row r="2993" spans="22:23" x14ac:dyDescent="0.25">
      <c r="V2993" s="1">
        <v>2991</v>
      </c>
      <c r="W2993" s="1" t="s">
        <v>7107</v>
      </c>
    </row>
    <row r="2994" spans="22:23" x14ac:dyDescent="0.25">
      <c r="V2994" s="1">
        <v>2992</v>
      </c>
      <c r="W2994" s="1" t="s">
        <v>7124</v>
      </c>
    </row>
    <row r="2995" spans="22:23" x14ac:dyDescent="0.25">
      <c r="V2995" s="1">
        <v>2993</v>
      </c>
      <c r="W2995" s="1" t="s">
        <v>7117</v>
      </c>
    </row>
    <row r="2996" spans="22:23" x14ac:dyDescent="0.25">
      <c r="V2996" s="1">
        <v>2994</v>
      </c>
      <c r="W2996" s="1" t="s">
        <v>7143</v>
      </c>
    </row>
    <row r="2997" spans="22:23" x14ac:dyDescent="0.25">
      <c r="V2997" s="1">
        <v>2995</v>
      </c>
      <c r="W2997" s="1" t="s">
        <v>7099</v>
      </c>
    </row>
    <row r="2998" spans="22:23" x14ac:dyDescent="0.25">
      <c r="V2998" s="1">
        <v>2996</v>
      </c>
      <c r="W2998" s="1" t="s">
        <v>7093</v>
      </c>
    </row>
    <row r="2999" spans="22:23" x14ac:dyDescent="0.25">
      <c r="V2999" s="1">
        <v>2997</v>
      </c>
      <c r="W2999" s="1" t="s">
        <v>7101</v>
      </c>
    </row>
    <row r="3000" spans="22:23" x14ac:dyDescent="0.25">
      <c r="V3000" s="1">
        <v>2998</v>
      </c>
      <c r="W3000" s="1" t="s">
        <v>7147</v>
      </c>
    </row>
    <row r="3001" spans="22:23" x14ac:dyDescent="0.25">
      <c r="V3001" s="1">
        <v>2999</v>
      </c>
      <c r="W3001" s="1" t="s">
        <v>7108</v>
      </c>
    </row>
    <row r="3002" spans="22:23" x14ac:dyDescent="0.25">
      <c r="V3002" s="1">
        <v>3000</v>
      </c>
      <c r="W3002" s="1" t="s">
        <v>7086</v>
      </c>
    </row>
    <row r="3003" spans="22:23" x14ac:dyDescent="0.25">
      <c r="V3003" s="1">
        <v>3001</v>
      </c>
      <c r="W3003" s="1" t="s">
        <v>7134</v>
      </c>
    </row>
    <row r="3004" spans="22:23" x14ac:dyDescent="0.25">
      <c r="V3004" s="1">
        <v>3002</v>
      </c>
      <c r="W3004" s="1" t="s">
        <v>7135</v>
      </c>
    </row>
    <row r="3005" spans="22:23" x14ac:dyDescent="0.25">
      <c r="V3005" s="1">
        <v>3003</v>
      </c>
      <c r="W3005" s="1" t="s">
        <v>7136</v>
      </c>
    </row>
    <row r="3006" spans="22:23" x14ac:dyDescent="0.25">
      <c r="V3006" s="1">
        <v>3004</v>
      </c>
      <c r="W3006" s="1" t="s">
        <v>7109</v>
      </c>
    </row>
    <row r="3007" spans="22:23" x14ac:dyDescent="0.25">
      <c r="V3007" s="1">
        <v>3005</v>
      </c>
      <c r="W3007" s="1" t="s">
        <v>7137</v>
      </c>
    </row>
    <row r="3008" spans="22:23" x14ac:dyDescent="0.25">
      <c r="V3008" s="1">
        <v>3006</v>
      </c>
      <c r="W3008" s="1" t="s">
        <v>7115</v>
      </c>
    </row>
    <row r="3009" spans="22:23" x14ac:dyDescent="0.25">
      <c r="V3009" s="1">
        <v>3007</v>
      </c>
      <c r="W3009" s="1" t="s">
        <v>7095</v>
      </c>
    </row>
    <row r="3010" spans="22:23" x14ac:dyDescent="0.25">
      <c r="V3010" s="1">
        <v>3008</v>
      </c>
      <c r="W3010" s="1" t="s">
        <v>7121</v>
      </c>
    </row>
    <row r="3011" spans="22:23" x14ac:dyDescent="0.25">
      <c r="V3011" s="1">
        <v>3009</v>
      </c>
      <c r="W3011" s="1" t="s">
        <v>7125</v>
      </c>
    </row>
    <row r="3012" spans="22:23" x14ac:dyDescent="0.25">
      <c r="V3012" s="1">
        <v>3010</v>
      </c>
      <c r="W3012" s="1" t="s">
        <v>7098</v>
      </c>
    </row>
    <row r="3013" spans="22:23" x14ac:dyDescent="0.25">
      <c r="V3013" s="1">
        <v>3011</v>
      </c>
      <c r="W3013" s="1" t="s">
        <v>7138</v>
      </c>
    </row>
    <row r="3014" spans="22:23" x14ac:dyDescent="0.25">
      <c r="V3014" s="1">
        <v>3012</v>
      </c>
      <c r="W3014" s="1" t="s">
        <v>7110</v>
      </c>
    </row>
    <row r="3015" spans="22:23" x14ac:dyDescent="0.25">
      <c r="V3015" s="1">
        <v>3013</v>
      </c>
      <c r="W3015" s="1" t="s">
        <v>7091</v>
      </c>
    </row>
    <row r="3016" spans="22:23" x14ac:dyDescent="0.25">
      <c r="V3016" s="1">
        <v>3014</v>
      </c>
      <c r="W3016" s="1" t="s">
        <v>7097</v>
      </c>
    </row>
    <row r="3017" spans="22:23" x14ac:dyDescent="0.25">
      <c r="V3017" s="1">
        <v>3015</v>
      </c>
      <c r="W3017" s="1" t="s">
        <v>7139</v>
      </c>
    </row>
    <row r="3018" spans="22:23" x14ac:dyDescent="0.25">
      <c r="V3018" s="1">
        <v>3016</v>
      </c>
      <c r="W3018" s="1" t="s">
        <v>7127</v>
      </c>
    </row>
    <row r="3019" spans="22:23" x14ac:dyDescent="0.25">
      <c r="V3019" s="1">
        <v>3017</v>
      </c>
      <c r="W3019" s="1" t="s">
        <v>7119</v>
      </c>
    </row>
    <row r="3020" spans="22:23" x14ac:dyDescent="0.25">
      <c r="V3020" s="1">
        <v>3018</v>
      </c>
      <c r="W3020" s="1" t="s">
        <v>7090</v>
      </c>
    </row>
    <row r="3021" spans="22:23" x14ac:dyDescent="0.25">
      <c r="V3021" s="1">
        <v>3019</v>
      </c>
      <c r="W3021" s="1" t="s">
        <v>7140</v>
      </c>
    </row>
    <row r="3022" spans="22:23" x14ac:dyDescent="0.25">
      <c r="V3022" s="1">
        <v>3020</v>
      </c>
      <c r="W3022" s="1" t="s">
        <v>7141</v>
      </c>
    </row>
    <row r="3023" spans="22:23" x14ac:dyDescent="0.25">
      <c r="V3023" s="1">
        <v>3021</v>
      </c>
      <c r="W3023" s="1" t="s">
        <v>7142</v>
      </c>
    </row>
    <row r="3024" spans="22:23" x14ac:dyDescent="0.25">
      <c r="V3024" s="1">
        <v>3022</v>
      </c>
      <c r="W3024" s="1" t="s">
        <v>7100</v>
      </c>
    </row>
    <row r="3025" spans="22:23" x14ac:dyDescent="0.25">
      <c r="V3025" s="1">
        <v>3023</v>
      </c>
      <c r="W3025" s="1" t="s">
        <v>7111</v>
      </c>
    </row>
    <row r="3026" spans="22:23" x14ac:dyDescent="0.25">
      <c r="V3026" s="1">
        <v>3024</v>
      </c>
      <c r="W3026" s="1" t="s">
        <v>7122</v>
      </c>
    </row>
    <row r="3027" spans="22:23" x14ac:dyDescent="0.25">
      <c r="V3027" s="1">
        <v>3025</v>
      </c>
      <c r="W3027" s="1" t="s">
        <v>7123</v>
      </c>
    </row>
    <row r="3028" spans="22:23" x14ac:dyDescent="0.25">
      <c r="V3028" s="1">
        <v>3026</v>
      </c>
      <c r="W3028" s="1" t="s">
        <v>7126</v>
      </c>
    </row>
    <row r="3029" spans="22:23" x14ac:dyDescent="0.25">
      <c r="V3029" s="1">
        <v>3027</v>
      </c>
      <c r="W3029" s="1" t="s">
        <v>7145</v>
      </c>
    </row>
    <row r="3030" spans="22:23" x14ac:dyDescent="0.25">
      <c r="V3030" s="1">
        <v>3028</v>
      </c>
      <c r="W3030" s="1" t="s">
        <v>7120</v>
      </c>
    </row>
    <row r="3031" spans="22:23" x14ac:dyDescent="0.25">
      <c r="V3031" s="1">
        <v>3029</v>
      </c>
      <c r="W3031" s="1" t="s">
        <v>7094</v>
      </c>
    </row>
    <row r="3032" spans="22:23" x14ac:dyDescent="0.25">
      <c r="V3032" s="1">
        <v>3030</v>
      </c>
      <c r="W3032" s="1" t="s">
        <v>7088</v>
      </c>
    </row>
    <row r="3033" spans="22:23" x14ac:dyDescent="0.25">
      <c r="V3033" s="1">
        <v>3031</v>
      </c>
      <c r="W3033" s="1" t="s">
        <v>7144</v>
      </c>
    </row>
    <row r="3034" spans="22:23" x14ac:dyDescent="0.25">
      <c r="V3034" s="1">
        <v>3032</v>
      </c>
      <c r="W3034" s="1" t="s">
        <v>7085</v>
      </c>
    </row>
    <row r="3035" spans="22:23" x14ac:dyDescent="0.25">
      <c r="V3035" s="1">
        <v>3033</v>
      </c>
      <c r="W3035" s="1" t="s">
        <v>7128</v>
      </c>
    </row>
    <row r="3036" spans="22:23" x14ac:dyDescent="0.25">
      <c r="V3036" s="1">
        <v>3034</v>
      </c>
      <c r="W3036" s="1" t="s">
        <v>7087</v>
      </c>
    </row>
    <row r="3037" spans="22:23" x14ac:dyDescent="0.25">
      <c r="V3037" s="1">
        <v>3035</v>
      </c>
      <c r="W3037" s="1" t="s">
        <v>7146</v>
      </c>
    </row>
    <row r="3038" spans="22:23" x14ac:dyDescent="0.25">
      <c r="V3038" s="1">
        <v>3036</v>
      </c>
      <c r="W3038" s="1" t="s">
        <v>1526</v>
      </c>
    </row>
    <row r="3039" spans="22:23" x14ac:dyDescent="0.25">
      <c r="V3039" s="1">
        <v>3037</v>
      </c>
      <c r="W3039" s="1" t="s">
        <v>2207</v>
      </c>
    </row>
    <row r="3040" spans="22:23" x14ac:dyDescent="0.25">
      <c r="V3040" s="1">
        <v>3038</v>
      </c>
      <c r="W3040" s="1" t="s">
        <v>1777</v>
      </c>
    </row>
    <row r="3041" spans="22:23" x14ac:dyDescent="0.25">
      <c r="V3041" s="1">
        <v>3039</v>
      </c>
      <c r="W3041" s="1" t="s">
        <v>2177</v>
      </c>
    </row>
    <row r="3042" spans="22:23" x14ac:dyDescent="0.25">
      <c r="V3042" s="1">
        <v>3040</v>
      </c>
      <c r="W3042" s="1" t="s">
        <v>2194</v>
      </c>
    </row>
    <row r="3043" spans="22:23" x14ac:dyDescent="0.25">
      <c r="V3043" s="1">
        <v>3041</v>
      </c>
      <c r="W3043" s="1" t="s">
        <v>2088</v>
      </c>
    </row>
    <row r="3044" spans="22:23" x14ac:dyDescent="0.25">
      <c r="V3044" s="1">
        <v>3042</v>
      </c>
      <c r="W3044" s="1" t="s">
        <v>6979</v>
      </c>
    </row>
    <row r="3045" spans="22:23" x14ac:dyDescent="0.25">
      <c r="V3045" s="1">
        <v>3043</v>
      </c>
      <c r="W3045" s="1" t="s">
        <v>7005</v>
      </c>
    </row>
    <row r="3046" spans="22:23" x14ac:dyDescent="0.25">
      <c r="V3046" s="1">
        <v>3044</v>
      </c>
      <c r="W3046" s="1" t="s">
        <v>7003</v>
      </c>
    </row>
    <row r="3047" spans="22:23" x14ac:dyDescent="0.25">
      <c r="V3047" s="1">
        <v>3045</v>
      </c>
      <c r="W3047" s="1" t="s">
        <v>6978</v>
      </c>
    </row>
    <row r="3048" spans="22:23" x14ac:dyDescent="0.25">
      <c r="V3048" s="1">
        <v>3046</v>
      </c>
      <c r="W3048" s="1" t="s">
        <v>6976</v>
      </c>
    </row>
    <row r="3049" spans="22:23" x14ac:dyDescent="0.25">
      <c r="V3049" s="1">
        <v>3047</v>
      </c>
      <c r="W3049" s="1" t="s">
        <v>6987</v>
      </c>
    </row>
    <row r="3050" spans="22:23" x14ac:dyDescent="0.25">
      <c r="V3050" s="1">
        <v>3048</v>
      </c>
      <c r="W3050" s="1" t="s">
        <v>6977</v>
      </c>
    </row>
    <row r="3051" spans="22:23" x14ac:dyDescent="0.25">
      <c r="V3051" s="1">
        <v>3049</v>
      </c>
      <c r="W3051" s="1" t="s">
        <v>7004</v>
      </c>
    </row>
    <row r="3052" spans="22:23" x14ac:dyDescent="0.25">
      <c r="V3052" s="1">
        <v>3050</v>
      </c>
      <c r="W3052" s="1" t="s">
        <v>6992</v>
      </c>
    </row>
    <row r="3053" spans="22:23" x14ac:dyDescent="0.25">
      <c r="V3053" s="1">
        <v>3051</v>
      </c>
      <c r="W3053" s="1" t="s">
        <v>6963</v>
      </c>
    </row>
    <row r="3054" spans="22:23" x14ac:dyDescent="0.25">
      <c r="V3054" s="1">
        <v>3052</v>
      </c>
      <c r="W3054" s="1" t="s">
        <v>6966</v>
      </c>
    </row>
    <row r="3055" spans="22:23" x14ac:dyDescent="0.25">
      <c r="V3055" s="1">
        <v>3053</v>
      </c>
      <c r="W3055" s="1" t="s">
        <v>7006</v>
      </c>
    </row>
    <row r="3056" spans="22:23" x14ac:dyDescent="0.25">
      <c r="V3056" s="1">
        <v>3054</v>
      </c>
      <c r="W3056" s="1" t="s">
        <v>6980</v>
      </c>
    </row>
    <row r="3057" spans="22:23" x14ac:dyDescent="0.25">
      <c r="V3057" s="1">
        <v>3055</v>
      </c>
      <c r="W3057" s="1" t="s">
        <v>6986</v>
      </c>
    </row>
    <row r="3058" spans="22:23" x14ac:dyDescent="0.25">
      <c r="V3058" s="1">
        <v>3056</v>
      </c>
      <c r="W3058" s="1" t="s">
        <v>6990</v>
      </c>
    </row>
    <row r="3059" spans="22:23" x14ac:dyDescent="0.25">
      <c r="V3059" s="1">
        <v>3057</v>
      </c>
      <c r="W3059" s="1" t="s">
        <v>6988</v>
      </c>
    </row>
    <row r="3060" spans="22:23" x14ac:dyDescent="0.25">
      <c r="V3060" s="1">
        <v>3058</v>
      </c>
      <c r="W3060" s="1" t="s">
        <v>6970</v>
      </c>
    </row>
    <row r="3061" spans="22:23" x14ac:dyDescent="0.25">
      <c r="V3061" s="1">
        <v>3059</v>
      </c>
      <c r="W3061" s="1" t="s">
        <v>7007</v>
      </c>
    </row>
    <row r="3062" spans="22:23" x14ac:dyDescent="0.25">
      <c r="V3062" s="1">
        <v>3060</v>
      </c>
      <c r="W3062" s="1" t="s">
        <v>6981</v>
      </c>
    </row>
    <row r="3063" spans="22:23" x14ac:dyDescent="0.25">
      <c r="V3063" s="1">
        <v>3061</v>
      </c>
      <c r="W3063" s="1" t="s">
        <v>6998</v>
      </c>
    </row>
    <row r="3064" spans="22:23" x14ac:dyDescent="0.25">
      <c r="V3064" s="1">
        <v>3062</v>
      </c>
      <c r="W3064" s="1" t="s">
        <v>6991</v>
      </c>
    </row>
    <row r="3065" spans="22:23" x14ac:dyDescent="0.25">
      <c r="V3065" s="1">
        <v>3063</v>
      </c>
      <c r="W3065" s="1" t="s">
        <v>7017</v>
      </c>
    </row>
    <row r="3066" spans="22:23" x14ac:dyDescent="0.25">
      <c r="V3066" s="1">
        <v>3064</v>
      </c>
      <c r="W3066" s="1" t="s">
        <v>6973</v>
      </c>
    </row>
    <row r="3067" spans="22:23" x14ac:dyDescent="0.25">
      <c r="V3067" s="1">
        <v>3065</v>
      </c>
      <c r="W3067" s="1" t="s">
        <v>6967</v>
      </c>
    </row>
    <row r="3068" spans="22:23" x14ac:dyDescent="0.25">
      <c r="V3068" s="1">
        <v>3066</v>
      </c>
      <c r="W3068" s="1" t="s">
        <v>6975</v>
      </c>
    </row>
    <row r="3069" spans="22:23" x14ac:dyDescent="0.25">
      <c r="V3069" s="1">
        <v>3067</v>
      </c>
      <c r="W3069" s="1" t="s">
        <v>7021</v>
      </c>
    </row>
    <row r="3070" spans="22:23" x14ac:dyDescent="0.25">
      <c r="V3070" s="1">
        <v>3068</v>
      </c>
      <c r="W3070" s="1" t="s">
        <v>6982</v>
      </c>
    </row>
    <row r="3071" spans="22:23" x14ac:dyDescent="0.25">
      <c r="V3071" s="1">
        <v>3069</v>
      </c>
      <c r="W3071" s="1" t="s">
        <v>6960</v>
      </c>
    </row>
    <row r="3072" spans="22:23" x14ac:dyDescent="0.25">
      <c r="V3072" s="1">
        <v>3070</v>
      </c>
      <c r="W3072" s="1" t="s">
        <v>7008</v>
      </c>
    </row>
    <row r="3073" spans="22:23" x14ac:dyDescent="0.25">
      <c r="V3073" s="1">
        <v>3071</v>
      </c>
      <c r="W3073" s="1" t="s">
        <v>7009</v>
      </c>
    </row>
    <row r="3074" spans="22:23" x14ac:dyDescent="0.25">
      <c r="V3074" s="1">
        <v>3072</v>
      </c>
      <c r="W3074" s="1" t="s">
        <v>7010</v>
      </c>
    </row>
    <row r="3075" spans="22:23" x14ac:dyDescent="0.25">
      <c r="V3075" s="1">
        <v>3073</v>
      </c>
      <c r="W3075" s="1" t="s">
        <v>6983</v>
      </c>
    </row>
    <row r="3076" spans="22:23" x14ac:dyDescent="0.25">
      <c r="V3076" s="1">
        <v>3074</v>
      </c>
      <c r="W3076" s="1" t="s">
        <v>7011</v>
      </c>
    </row>
    <row r="3077" spans="22:23" x14ac:dyDescent="0.25">
      <c r="V3077" s="1">
        <v>3075</v>
      </c>
      <c r="W3077" s="1" t="s">
        <v>6989</v>
      </c>
    </row>
    <row r="3078" spans="22:23" x14ac:dyDescent="0.25">
      <c r="V3078" s="1">
        <v>3076</v>
      </c>
      <c r="W3078" s="1" t="s">
        <v>6969</v>
      </c>
    </row>
    <row r="3079" spans="22:23" x14ac:dyDescent="0.25">
      <c r="V3079" s="1">
        <v>3077</v>
      </c>
      <c r="W3079" s="1" t="s">
        <v>6995</v>
      </c>
    </row>
    <row r="3080" spans="22:23" x14ac:dyDescent="0.25">
      <c r="V3080" s="1">
        <v>3078</v>
      </c>
      <c r="W3080" s="1" t="s">
        <v>6999</v>
      </c>
    </row>
    <row r="3081" spans="22:23" x14ac:dyDescent="0.25">
      <c r="V3081" s="1">
        <v>3079</v>
      </c>
      <c r="W3081" s="1" t="s">
        <v>6972</v>
      </c>
    </row>
    <row r="3082" spans="22:23" x14ac:dyDescent="0.25">
      <c r="V3082" s="1">
        <v>3080</v>
      </c>
      <c r="W3082" s="1" t="s">
        <v>7012</v>
      </c>
    </row>
    <row r="3083" spans="22:23" x14ac:dyDescent="0.25">
      <c r="V3083" s="1">
        <v>3081</v>
      </c>
      <c r="W3083" s="1" t="s">
        <v>6984</v>
      </c>
    </row>
    <row r="3084" spans="22:23" x14ac:dyDescent="0.25">
      <c r="V3084" s="1">
        <v>3082</v>
      </c>
      <c r="W3084" s="1" t="s">
        <v>6965</v>
      </c>
    </row>
    <row r="3085" spans="22:23" x14ac:dyDescent="0.25">
      <c r="V3085" s="1">
        <v>3083</v>
      </c>
      <c r="W3085" s="1" t="s">
        <v>6971</v>
      </c>
    </row>
    <row r="3086" spans="22:23" x14ac:dyDescent="0.25">
      <c r="V3086" s="1">
        <v>3084</v>
      </c>
      <c r="W3086" s="1" t="s">
        <v>7013</v>
      </c>
    </row>
    <row r="3087" spans="22:23" x14ac:dyDescent="0.25">
      <c r="V3087" s="1">
        <v>3085</v>
      </c>
      <c r="W3087" s="1" t="s">
        <v>7001</v>
      </c>
    </row>
    <row r="3088" spans="22:23" x14ac:dyDescent="0.25">
      <c r="V3088" s="1">
        <v>3086</v>
      </c>
      <c r="W3088" s="1" t="s">
        <v>6993</v>
      </c>
    </row>
    <row r="3089" spans="22:23" x14ac:dyDescent="0.25">
      <c r="V3089" s="1">
        <v>3087</v>
      </c>
      <c r="W3089" s="1" t="s">
        <v>6964</v>
      </c>
    </row>
    <row r="3090" spans="22:23" x14ac:dyDescent="0.25">
      <c r="V3090" s="1">
        <v>3088</v>
      </c>
      <c r="W3090" s="1" t="s">
        <v>7014</v>
      </c>
    </row>
    <row r="3091" spans="22:23" x14ac:dyDescent="0.25">
      <c r="V3091" s="1">
        <v>3089</v>
      </c>
      <c r="W3091" s="1" t="s">
        <v>7015</v>
      </c>
    </row>
    <row r="3092" spans="22:23" x14ac:dyDescent="0.25">
      <c r="V3092" s="1">
        <v>3090</v>
      </c>
      <c r="W3092" s="1" t="s">
        <v>7016</v>
      </c>
    </row>
    <row r="3093" spans="22:23" x14ac:dyDescent="0.25">
      <c r="V3093" s="1">
        <v>3091</v>
      </c>
      <c r="W3093" s="1" t="s">
        <v>6974</v>
      </c>
    </row>
    <row r="3094" spans="22:23" x14ac:dyDescent="0.25">
      <c r="V3094" s="1">
        <v>3092</v>
      </c>
      <c r="W3094" s="1" t="s">
        <v>6985</v>
      </c>
    </row>
    <row r="3095" spans="22:23" x14ac:dyDescent="0.25">
      <c r="V3095" s="1">
        <v>3093</v>
      </c>
      <c r="W3095" s="1" t="s">
        <v>6996</v>
      </c>
    </row>
    <row r="3096" spans="22:23" x14ac:dyDescent="0.25">
      <c r="V3096" s="1">
        <v>3094</v>
      </c>
      <c r="W3096" s="1" t="s">
        <v>6997</v>
      </c>
    </row>
    <row r="3097" spans="22:23" x14ac:dyDescent="0.25">
      <c r="V3097" s="1">
        <v>3095</v>
      </c>
      <c r="W3097" s="1" t="s">
        <v>7000</v>
      </c>
    </row>
    <row r="3098" spans="22:23" x14ac:dyDescent="0.25">
      <c r="V3098" s="1">
        <v>3096</v>
      </c>
      <c r="W3098" s="1" t="s">
        <v>7019</v>
      </c>
    </row>
    <row r="3099" spans="22:23" x14ac:dyDescent="0.25">
      <c r="V3099" s="1">
        <v>3097</v>
      </c>
      <c r="W3099" s="1" t="s">
        <v>6994</v>
      </c>
    </row>
    <row r="3100" spans="22:23" x14ac:dyDescent="0.25">
      <c r="V3100" s="1">
        <v>3098</v>
      </c>
      <c r="W3100" s="1" t="s">
        <v>6968</v>
      </c>
    </row>
    <row r="3101" spans="22:23" x14ac:dyDescent="0.25">
      <c r="V3101" s="1">
        <v>3099</v>
      </c>
      <c r="W3101" s="1" t="s">
        <v>6962</v>
      </c>
    </row>
    <row r="3102" spans="22:23" x14ac:dyDescent="0.25">
      <c r="V3102" s="1">
        <v>3100</v>
      </c>
      <c r="W3102" s="1" t="s">
        <v>7018</v>
      </c>
    </row>
    <row r="3103" spans="22:23" x14ac:dyDescent="0.25">
      <c r="V3103" s="1">
        <v>3101</v>
      </c>
      <c r="W3103" s="1" t="s">
        <v>6959</v>
      </c>
    </row>
    <row r="3104" spans="22:23" x14ac:dyDescent="0.25">
      <c r="V3104" s="1">
        <v>3102</v>
      </c>
      <c r="W3104" s="1" t="s">
        <v>7002</v>
      </c>
    </row>
    <row r="3105" spans="22:23" x14ac:dyDescent="0.25">
      <c r="V3105" s="1">
        <v>3103</v>
      </c>
      <c r="W3105" s="1" t="s">
        <v>6961</v>
      </c>
    </row>
    <row r="3106" spans="22:23" x14ac:dyDescent="0.25">
      <c r="V3106" s="1">
        <v>3104</v>
      </c>
      <c r="W3106" s="1" t="s">
        <v>7020</v>
      </c>
    </row>
    <row r="3107" spans="22:23" x14ac:dyDescent="0.25">
      <c r="V3107" s="1">
        <v>3105</v>
      </c>
      <c r="W3107" s="1" t="s">
        <v>1528</v>
      </c>
    </row>
    <row r="3108" spans="22:23" x14ac:dyDescent="0.25">
      <c r="V3108" s="1">
        <v>3106</v>
      </c>
      <c r="W3108" s="1" t="s">
        <v>1778</v>
      </c>
    </row>
    <row r="3109" spans="22:23" x14ac:dyDescent="0.25">
      <c r="V3109" s="1">
        <v>3107</v>
      </c>
      <c r="W3109" s="1" t="s">
        <v>1779</v>
      </c>
    </row>
    <row r="3110" spans="22:23" x14ac:dyDescent="0.25">
      <c r="V3110" s="1">
        <v>3108</v>
      </c>
      <c r="W3110" s="1" t="s">
        <v>1780</v>
      </c>
    </row>
    <row r="3111" spans="22:23" x14ac:dyDescent="0.25">
      <c r="V3111" s="1">
        <v>3109</v>
      </c>
      <c r="W3111" s="1" t="s">
        <v>2213</v>
      </c>
    </row>
    <row r="3112" spans="22:23" x14ac:dyDescent="0.25">
      <c r="V3112" s="1">
        <v>3110</v>
      </c>
      <c r="W3112" s="1" t="s">
        <v>4578</v>
      </c>
    </row>
    <row r="3113" spans="22:23" x14ac:dyDescent="0.25">
      <c r="V3113" s="1">
        <v>3111</v>
      </c>
      <c r="W3113" s="1" t="s">
        <v>5306</v>
      </c>
    </row>
    <row r="3114" spans="22:23" x14ac:dyDescent="0.25">
      <c r="V3114" s="1">
        <v>3112</v>
      </c>
      <c r="W3114" s="1" t="s">
        <v>6189</v>
      </c>
    </row>
    <row r="3115" spans="22:23" x14ac:dyDescent="0.25">
      <c r="V3115" s="1">
        <v>3113</v>
      </c>
      <c r="W3115" s="1" t="s">
        <v>6121</v>
      </c>
    </row>
    <row r="3116" spans="22:23" x14ac:dyDescent="0.25">
      <c r="V3116" s="1">
        <v>3114</v>
      </c>
      <c r="W3116" s="1" t="s">
        <v>5272</v>
      </c>
    </row>
    <row r="3117" spans="22:23" x14ac:dyDescent="0.25">
      <c r="V3117" s="1">
        <v>3115</v>
      </c>
      <c r="W3117" s="1" t="s">
        <v>5204</v>
      </c>
    </row>
    <row r="3118" spans="22:23" x14ac:dyDescent="0.25">
      <c r="V3118" s="1">
        <v>3116</v>
      </c>
      <c r="W3118" s="1" t="s">
        <v>5577</v>
      </c>
    </row>
    <row r="3119" spans="22:23" x14ac:dyDescent="0.25">
      <c r="V3119" s="1">
        <v>3117</v>
      </c>
      <c r="W3119" s="1" t="s">
        <v>5238</v>
      </c>
    </row>
    <row r="3120" spans="22:23" x14ac:dyDescent="0.25">
      <c r="V3120" s="1">
        <v>3118</v>
      </c>
      <c r="W3120" s="1" t="s">
        <v>6155</v>
      </c>
    </row>
    <row r="3121" spans="22:23" x14ac:dyDescent="0.25">
      <c r="V3121" s="1">
        <v>3119</v>
      </c>
      <c r="W3121" s="1" t="s">
        <v>5747</v>
      </c>
    </row>
    <row r="3122" spans="22:23" x14ac:dyDescent="0.25">
      <c r="V3122" s="1">
        <v>3120</v>
      </c>
      <c r="W3122" s="1" t="s">
        <v>4762</v>
      </c>
    </row>
    <row r="3123" spans="22:23" x14ac:dyDescent="0.25">
      <c r="V3123" s="1">
        <v>3121</v>
      </c>
      <c r="W3123" s="1" t="s">
        <v>4864</v>
      </c>
    </row>
    <row r="3124" spans="22:23" x14ac:dyDescent="0.25">
      <c r="V3124" s="1">
        <v>3122</v>
      </c>
      <c r="W3124" s="1" t="s">
        <v>6223</v>
      </c>
    </row>
    <row r="3125" spans="22:23" x14ac:dyDescent="0.25">
      <c r="V3125" s="1">
        <v>3123</v>
      </c>
      <c r="W3125" s="1" t="s">
        <v>5340</v>
      </c>
    </row>
    <row r="3126" spans="22:23" x14ac:dyDescent="0.25">
      <c r="V3126" s="1">
        <v>3124</v>
      </c>
      <c r="W3126" s="1" t="s">
        <v>5543</v>
      </c>
    </row>
    <row r="3127" spans="22:23" x14ac:dyDescent="0.25">
      <c r="V3127" s="1">
        <v>3125</v>
      </c>
      <c r="W3127" s="1" t="s">
        <v>5679</v>
      </c>
    </row>
    <row r="3128" spans="22:23" x14ac:dyDescent="0.25">
      <c r="V3128" s="1">
        <v>3126</v>
      </c>
      <c r="W3128" s="1" t="s">
        <v>5611</v>
      </c>
    </row>
    <row r="3129" spans="22:23" x14ac:dyDescent="0.25">
      <c r="V3129" s="1">
        <v>3127</v>
      </c>
      <c r="W3129" s="1" t="s">
        <v>5000</v>
      </c>
    </row>
    <row r="3130" spans="22:23" x14ac:dyDescent="0.25">
      <c r="V3130" s="1">
        <v>3128</v>
      </c>
      <c r="W3130" s="1" t="s">
        <v>6257</v>
      </c>
    </row>
    <row r="3131" spans="22:23" x14ac:dyDescent="0.25">
      <c r="V3131" s="1">
        <v>3129</v>
      </c>
      <c r="W3131" s="1" t="s">
        <v>5374</v>
      </c>
    </row>
    <row r="3132" spans="22:23" x14ac:dyDescent="0.25">
      <c r="V3132" s="1">
        <v>3130</v>
      </c>
      <c r="W3132" s="1" t="s">
        <v>5951</v>
      </c>
    </row>
    <row r="3133" spans="22:23" x14ac:dyDescent="0.25">
      <c r="V3133" s="1">
        <v>3131</v>
      </c>
      <c r="W3133" s="1" t="s">
        <v>5713</v>
      </c>
    </row>
    <row r="3134" spans="22:23" x14ac:dyDescent="0.25">
      <c r="V3134" s="1">
        <v>3132</v>
      </c>
      <c r="W3134" s="1" t="s">
        <v>6597</v>
      </c>
    </row>
    <row r="3135" spans="22:23" x14ac:dyDescent="0.25">
      <c r="V3135" s="1">
        <v>3133</v>
      </c>
      <c r="W3135" s="1" t="s">
        <v>5102</v>
      </c>
    </row>
    <row r="3136" spans="22:23" x14ac:dyDescent="0.25">
      <c r="V3136" s="1">
        <v>3134</v>
      </c>
      <c r="W3136" s="1" t="s">
        <v>4898</v>
      </c>
    </row>
    <row r="3137" spans="22:23" x14ac:dyDescent="0.25">
      <c r="V3137" s="1">
        <v>3135</v>
      </c>
      <c r="W3137" s="1" t="s">
        <v>5170</v>
      </c>
    </row>
    <row r="3138" spans="22:23" x14ac:dyDescent="0.25">
      <c r="V3138" s="1">
        <v>3136</v>
      </c>
      <c r="W3138" s="1" t="s">
        <v>6733</v>
      </c>
    </row>
    <row r="3139" spans="22:23" x14ac:dyDescent="0.25">
      <c r="V3139" s="1">
        <v>3137</v>
      </c>
      <c r="W3139" s="1" t="s">
        <v>5408</v>
      </c>
    </row>
    <row r="3140" spans="22:23" x14ac:dyDescent="0.25">
      <c r="V3140" s="1">
        <v>3138</v>
      </c>
      <c r="W3140" s="1" t="s">
        <v>4660</v>
      </c>
    </row>
    <row r="3141" spans="22:23" x14ac:dyDescent="0.25">
      <c r="V3141" s="1">
        <v>3139</v>
      </c>
      <c r="W3141" s="1" t="s">
        <v>6291</v>
      </c>
    </row>
    <row r="3142" spans="22:23" x14ac:dyDescent="0.25">
      <c r="V3142" s="1">
        <v>3140</v>
      </c>
      <c r="W3142" s="1" t="s">
        <v>6325</v>
      </c>
    </row>
    <row r="3143" spans="22:23" x14ac:dyDescent="0.25">
      <c r="V3143" s="1">
        <v>3141</v>
      </c>
      <c r="W3143" s="1" t="s">
        <v>6359</v>
      </c>
    </row>
    <row r="3144" spans="22:23" x14ac:dyDescent="0.25">
      <c r="V3144" s="1">
        <v>3142</v>
      </c>
      <c r="W3144" s="1" t="s">
        <v>5442</v>
      </c>
    </row>
    <row r="3145" spans="22:23" x14ac:dyDescent="0.25">
      <c r="V3145" s="1">
        <v>3143</v>
      </c>
      <c r="W3145" s="1" t="s">
        <v>6393</v>
      </c>
    </row>
    <row r="3146" spans="22:23" x14ac:dyDescent="0.25">
      <c r="V3146" s="1">
        <v>3144</v>
      </c>
      <c r="W3146" s="1" t="s">
        <v>5645</v>
      </c>
    </row>
    <row r="3147" spans="22:23" x14ac:dyDescent="0.25">
      <c r="V3147" s="1">
        <v>3145</v>
      </c>
      <c r="W3147" s="1" t="s">
        <v>4966</v>
      </c>
    </row>
    <row r="3148" spans="22:23" x14ac:dyDescent="0.25">
      <c r="V3148" s="1">
        <v>3146</v>
      </c>
      <c r="W3148" s="1" t="s">
        <v>5849</v>
      </c>
    </row>
    <row r="3149" spans="22:23" x14ac:dyDescent="0.25">
      <c r="V3149" s="1">
        <v>3147</v>
      </c>
      <c r="W3149" s="1" t="s">
        <v>5985</v>
      </c>
    </row>
    <row r="3150" spans="22:23" x14ac:dyDescent="0.25">
      <c r="V3150" s="1">
        <v>3148</v>
      </c>
      <c r="W3150" s="1" t="s">
        <v>5068</v>
      </c>
    </row>
    <row r="3151" spans="22:23" x14ac:dyDescent="0.25">
      <c r="V3151" s="1">
        <v>3149</v>
      </c>
      <c r="W3151" s="1" t="s">
        <v>6427</v>
      </c>
    </row>
    <row r="3152" spans="22:23" x14ac:dyDescent="0.25">
      <c r="V3152" s="1">
        <v>3150</v>
      </c>
      <c r="W3152" s="1" t="s">
        <v>5476</v>
      </c>
    </row>
    <row r="3153" spans="22:23" x14ac:dyDescent="0.25">
      <c r="V3153" s="1">
        <v>3151</v>
      </c>
      <c r="W3153" s="1" t="s">
        <v>4830</v>
      </c>
    </row>
    <row r="3154" spans="22:23" x14ac:dyDescent="0.25">
      <c r="V3154" s="1">
        <v>3152</v>
      </c>
      <c r="W3154" s="1" t="s">
        <v>5034</v>
      </c>
    </row>
    <row r="3155" spans="22:23" x14ac:dyDescent="0.25">
      <c r="V3155" s="1">
        <v>3153</v>
      </c>
      <c r="W3155" s="1" t="s">
        <v>6461</v>
      </c>
    </row>
    <row r="3156" spans="22:23" x14ac:dyDescent="0.25">
      <c r="V3156" s="1">
        <v>3154</v>
      </c>
      <c r="W3156" s="1" t="s">
        <v>6053</v>
      </c>
    </row>
    <row r="3157" spans="22:23" x14ac:dyDescent="0.25">
      <c r="V3157" s="1">
        <v>3155</v>
      </c>
      <c r="W3157" s="1" t="s">
        <v>5781</v>
      </c>
    </row>
    <row r="3158" spans="22:23" x14ac:dyDescent="0.25">
      <c r="V3158" s="1">
        <v>3156</v>
      </c>
      <c r="W3158" s="1" t="s">
        <v>4796</v>
      </c>
    </row>
    <row r="3159" spans="22:23" x14ac:dyDescent="0.25">
      <c r="V3159" s="1">
        <v>3157</v>
      </c>
      <c r="W3159" s="1" t="s">
        <v>6495</v>
      </c>
    </row>
    <row r="3160" spans="22:23" x14ac:dyDescent="0.25">
      <c r="V3160" s="1">
        <v>3158</v>
      </c>
      <c r="W3160" s="1" t="s">
        <v>6529</v>
      </c>
    </row>
    <row r="3161" spans="22:23" x14ac:dyDescent="0.25">
      <c r="V3161" s="1">
        <v>3159</v>
      </c>
      <c r="W3161" s="1" t="s">
        <v>6563</v>
      </c>
    </row>
    <row r="3162" spans="22:23" x14ac:dyDescent="0.25">
      <c r="V3162" s="1">
        <v>3160</v>
      </c>
      <c r="W3162" s="1" t="s">
        <v>5136</v>
      </c>
    </row>
    <row r="3163" spans="22:23" x14ac:dyDescent="0.25">
      <c r="V3163" s="1">
        <v>3161</v>
      </c>
      <c r="W3163" s="1" t="s">
        <v>5510</v>
      </c>
    </row>
    <row r="3164" spans="22:23" x14ac:dyDescent="0.25">
      <c r="V3164" s="1">
        <v>3162</v>
      </c>
      <c r="W3164" s="1" t="s">
        <v>5883</v>
      </c>
    </row>
    <row r="3165" spans="22:23" x14ac:dyDescent="0.25">
      <c r="V3165" s="1">
        <v>3163</v>
      </c>
      <c r="W3165" s="1" t="s">
        <v>5917</v>
      </c>
    </row>
    <row r="3166" spans="22:23" x14ac:dyDescent="0.25">
      <c r="V3166" s="1">
        <v>3164</v>
      </c>
      <c r="W3166" s="1" t="s">
        <v>6019</v>
      </c>
    </row>
    <row r="3167" spans="22:23" x14ac:dyDescent="0.25">
      <c r="V3167" s="1">
        <v>3165</v>
      </c>
      <c r="W3167" s="1" t="s">
        <v>6665</v>
      </c>
    </row>
    <row r="3168" spans="22:23" x14ac:dyDescent="0.25">
      <c r="V3168" s="1">
        <v>3166</v>
      </c>
      <c r="W3168" s="1" t="s">
        <v>5815</v>
      </c>
    </row>
    <row r="3169" spans="22:23" x14ac:dyDescent="0.25">
      <c r="V3169" s="1">
        <v>3167</v>
      </c>
      <c r="W3169" s="1" t="s">
        <v>4932</v>
      </c>
    </row>
    <row r="3170" spans="22:23" x14ac:dyDescent="0.25">
      <c r="V3170" s="1">
        <v>3168</v>
      </c>
      <c r="W3170" s="1" t="s">
        <v>4728</v>
      </c>
    </row>
    <row r="3171" spans="22:23" x14ac:dyDescent="0.25">
      <c r="V3171" s="1">
        <v>3169</v>
      </c>
      <c r="W3171" s="1" t="s">
        <v>6631</v>
      </c>
    </row>
    <row r="3172" spans="22:23" x14ac:dyDescent="0.25">
      <c r="V3172" s="1">
        <v>3170</v>
      </c>
      <c r="W3172" s="1" t="s">
        <v>4626</v>
      </c>
    </row>
    <row r="3173" spans="22:23" x14ac:dyDescent="0.25">
      <c r="V3173" s="1">
        <v>3171</v>
      </c>
      <c r="W3173" s="1" t="s">
        <v>6087</v>
      </c>
    </row>
    <row r="3174" spans="22:23" x14ac:dyDescent="0.25">
      <c r="V3174" s="1">
        <v>3172</v>
      </c>
      <c r="W3174" s="1" t="s">
        <v>4694</v>
      </c>
    </row>
    <row r="3175" spans="22:23" x14ac:dyDescent="0.25">
      <c r="V3175" s="1">
        <v>3173</v>
      </c>
      <c r="W3175" s="1" t="s">
        <v>6699</v>
      </c>
    </row>
    <row r="3176" spans="22:23" x14ac:dyDescent="0.25">
      <c r="V3176" s="1">
        <v>3174</v>
      </c>
      <c r="W3176" s="1" t="s">
        <v>5332</v>
      </c>
    </row>
    <row r="3177" spans="22:23" x14ac:dyDescent="0.25">
      <c r="V3177" s="1">
        <v>3175</v>
      </c>
      <c r="W3177" s="1" t="s">
        <v>6215</v>
      </c>
    </row>
    <row r="3178" spans="22:23" x14ac:dyDescent="0.25">
      <c r="V3178" s="1">
        <v>3176</v>
      </c>
      <c r="W3178" s="1" t="s">
        <v>6147</v>
      </c>
    </row>
    <row r="3179" spans="22:23" x14ac:dyDescent="0.25">
      <c r="V3179" s="1">
        <v>3177</v>
      </c>
      <c r="W3179" s="1" t="s">
        <v>5298</v>
      </c>
    </row>
    <row r="3180" spans="22:23" x14ac:dyDescent="0.25">
      <c r="V3180" s="1">
        <v>3178</v>
      </c>
      <c r="W3180" s="1" t="s">
        <v>5230</v>
      </c>
    </row>
    <row r="3181" spans="22:23" x14ac:dyDescent="0.25">
      <c r="V3181" s="1">
        <v>3179</v>
      </c>
      <c r="W3181" s="1" t="s">
        <v>5603</v>
      </c>
    </row>
    <row r="3182" spans="22:23" x14ac:dyDescent="0.25">
      <c r="V3182" s="1">
        <v>3180</v>
      </c>
      <c r="W3182" s="1" t="s">
        <v>5264</v>
      </c>
    </row>
    <row r="3183" spans="22:23" x14ac:dyDescent="0.25">
      <c r="V3183" s="1">
        <v>3181</v>
      </c>
      <c r="W3183" s="1" t="s">
        <v>6181</v>
      </c>
    </row>
    <row r="3184" spans="22:23" x14ac:dyDescent="0.25">
      <c r="V3184" s="1">
        <v>3182</v>
      </c>
      <c r="W3184" s="1" t="s">
        <v>5773</v>
      </c>
    </row>
    <row r="3185" spans="22:23" x14ac:dyDescent="0.25">
      <c r="V3185" s="1">
        <v>3183</v>
      </c>
      <c r="W3185" s="1" t="s">
        <v>4788</v>
      </c>
    </row>
    <row r="3186" spans="22:23" x14ac:dyDescent="0.25">
      <c r="V3186" s="1">
        <v>3184</v>
      </c>
      <c r="W3186" s="1" t="s">
        <v>4890</v>
      </c>
    </row>
    <row r="3187" spans="22:23" x14ac:dyDescent="0.25">
      <c r="V3187" s="1">
        <v>3185</v>
      </c>
      <c r="W3187" s="1" t="s">
        <v>6249</v>
      </c>
    </row>
    <row r="3188" spans="22:23" x14ac:dyDescent="0.25">
      <c r="V3188" s="1">
        <v>3186</v>
      </c>
      <c r="W3188" s="1" t="s">
        <v>5366</v>
      </c>
    </row>
    <row r="3189" spans="22:23" x14ac:dyDescent="0.25">
      <c r="V3189" s="1">
        <v>3187</v>
      </c>
      <c r="W3189" s="1" t="s">
        <v>5569</v>
      </c>
    </row>
    <row r="3190" spans="22:23" x14ac:dyDescent="0.25">
      <c r="V3190" s="1">
        <v>3188</v>
      </c>
      <c r="W3190" s="1" t="s">
        <v>5705</v>
      </c>
    </row>
    <row r="3191" spans="22:23" x14ac:dyDescent="0.25">
      <c r="V3191" s="1">
        <v>3189</v>
      </c>
      <c r="W3191" s="1" t="s">
        <v>5637</v>
      </c>
    </row>
    <row r="3192" spans="22:23" x14ac:dyDescent="0.25">
      <c r="V3192" s="1">
        <v>3190</v>
      </c>
      <c r="W3192" s="1" t="s">
        <v>5026</v>
      </c>
    </row>
    <row r="3193" spans="22:23" x14ac:dyDescent="0.25">
      <c r="V3193" s="1">
        <v>3191</v>
      </c>
      <c r="W3193" s="1" t="s">
        <v>6283</v>
      </c>
    </row>
    <row r="3194" spans="22:23" x14ac:dyDescent="0.25">
      <c r="V3194" s="1">
        <v>3192</v>
      </c>
      <c r="W3194" s="1" t="s">
        <v>5400</v>
      </c>
    </row>
    <row r="3195" spans="22:23" x14ac:dyDescent="0.25">
      <c r="V3195" s="1">
        <v>3193</v>
      </c>
      <c r="W3195" s="1" t="s">
        <v>5977</v>
      </c>
    </row>
    <row r="3196" spans="22:23" x14ac:dyDescent="0.25">
      <c r="V3196" s="1">
        <v>3194</v>
      </c>
      <c r="W3196" s="1" t="s">
        <v>5739</v>
      </c>
    </row>
    <row r="3197" spans="22:23" x14ac:dyDescent="0.25">
      <c r="V3197" s="1">
        <v>3195</v>
      </c>
      <c r="W3197" s="1" t="s">
        <v>6623</v>
      </c>
    </row>
    <row r="3198" spans="22:23" x14ac:dyDescent="0.25">
      <c r="V3198" s="1">
        <v>3196</v>
      </c>
      <c r="W3198" s="1" t="s">
        <v>5128</v>
      </c>
    </row>
    <row r="3199" spans="22:23" x14ac:dyDescent="0.25">
      <c r="V3199" s="1">
        <v>3197</v>
      </c>
      <c r="W3199" s="1" t="s">
        <v>4924</v>
      </c>
    </row>
    <row r="3200" spans="22:23" x14ac:dyDescent="0.25">
      <c r="V3200" s="1">
        <v>3198</v>
      </c>
      <c r="W3200" s="1" t="s">
        <v>5196</v>
      </c>
    </row>
    <row r="3201" spans="22:23" x14ac:dyDescent="0.25">
      <c r="V3201" s="1">
        <v>3199</v>
      </c>
      <c r="W3201" s="1" t="s">
        <v>6759</v>
      </c>
    </row>
    <row r="3202" spans="22:23" x14ac:dyDescent="0.25">
      <c r="V3202" s="1">
        <v>3200</v>
      </c>
      <c r="W3202" s="1" t="s">
        <v>5434</v>
      </c>
    </row>
    <row r="3203" spans="22:23" x14ac:dyDescent="0.25">
      <c r="V3203" s="1">
        <v>3201</v>
      </c>
      <c r="W3203" s="1" t="s">
        <v>4686</v>
      </c>
    </row>
    <row r="3204" spans="22:23" x14ac:dyDescent="0.25">
      <c r="V3204" s="1">
        <v>3202</v>
      </c>
      <c r="W3204" s="1" t="s">
        <v>6317</v>
      </c>
    </row>
    <row r="3205" spans="22:23" x14ac:dyDescent="0.25">
      <c r="V3205" s="1">
        <v>3203</v>
      </c>
      <c r="W3205" s="1" t="s">
        <v>6351</v>
      </c>
    </row>
    <row r="3206" spans="22:23" x14ac:dyDescent="0.25">
      <c r="V3206" s="1">
        <v>3204</v>
      </c>
      <c r="W3206" s="1" t="s">
        <v>6385</v>
      </c>
    </row>
    <row r="3207" spans="22:23" x14ac:dyDescent="0.25">
      <c r="V3207" s="1">
        <v>3205</v>
      </c>
      <c r="W3207" s="1" t="s">
        <v>5468</v>
      </c>
    </row>
    <row r="3208" spans="22:23" x14ac:dyDescent="0.25">
      <c r="V3208" s="1">
        <v>3206</v>
      </c>
      <c r="W3208" s="1" t="s">
        <v>6419</v>
      </c>
    </row>
    <row r="3209" spans="22:23" x14ac:dyDescent="0.25">
      <c r="V3209" s="1">
        <v>3207</v>
      </c>
      <c r="W3209" s="1" t="s">
        <v>5671</v>
      </c>
    </row>
    <row r="3210" spans="22:23" x14ac:dyDescent="0.25">
      <c r="V3210" s="1">
        <v>3208</v>
      </c>
      <c r="W3210" s="1" t="s">
        <v>4992</v>
      </c>
    </row>
    <row r="3211" spans="22:23" x14ac:dyDescent="0.25">
      <c r="V3211" s="1">
        <v>3209</v>
      </c>
      <c r="W3211" s="1" t="s">
        <v>5875</v>
      </c>
    </row>
    <row r="3212" spans="22:23" x14ac:dyDescent="0.25">
      <c r="V3212" s="1">
        <v>3210</v>
      </c>
      <c r="W3212" s="1" t="s">
        <v>6011</v>
      </c>
    </row>
    <row r="3213" spans="22:23" x14ac:dyDescent="0.25">
      <c r="V3213" s="1">
        <v>3211</v>
      </c>
      <c r="W3213" s="1" t="s">
        <v>5094</v>
      </c>
    </row>
    <row r="3214" spans="22:23" x14ac:dyDescent="0.25">
      <c r="V3214" s="1">
        <v>3212</v>
      </c>
      <c r="W3214" s="1" t="s">
        <v>6453</v>
      </c>
    </row>
    <row r="3215" spans="22:23" x14ac:dyDescent="0.25">
      <c r="V3215" s="1">
        <v>3213</v>
      </c>
      <c r="W3215" s="1" t="s">
        <v>5502</v>
      </c>
    </row>
    <row r="3216" spans="22:23" x14ac:dyDescent="0.25">
      <c r="V3216" s="1">
        <v>3214</v>
      </c>
      <c r="W3216" s="1" t="s">
        <v>4856</v>
      </c>
    </row>
    <row r="3217" spans="22:23" x14ac:dyDescent="0.25">
      <c r="V3217" s="1">
        <v>3215</v>
      </c>
      <c r="W3217" s="1" t="s">
        <v>5060</v>
      </c>
    </row>
    <row r="3218" spans="22:23" x14ac:dyDescent="0.25">
      <c r="V3218" s="1">
        <v>3216</v>
      </c>
      <c r="W3218" s="1" t="s">
        <v>6487</v>
      </c>
    </row>
    <row r="3219" spans="22:23" x14ac:dyDescent="0.25">
      <c r="V3219" s="1">
        <v>3217</v>
      </c>
      <c r="W3219" s="1" t="s">
        <v>6079</v>
      </c>
    </row>
    <row r="3220" spans="22:23" x14ac:dyDescent="0.25">
      <c r="V3220" s="1">
        <v>3218</v>
      </c>
      <c r="W3220" s="1" t="s">
        <v>5807</v>
      </c>
    </row>
    <row r="3221" spans="22:23" x14ac:dyDescent="0.25">
      <c r="V3221" s="1">
        <v>3219</v>
      </c>
      <c r="W3221" s="1" t="s">
        <v>4822</v>
      </c>
    </row>
    <row r="3222" spans="22:23" x14ac:dyDescent="0.25">
      <c r="V3222" s="1">
        <v>3220</v>
      </c>
      <c r="W3222" s="1" t="s">
        <v>6521</v>
      </c>
    </row>
    <row r="3223" spans="22:23" x14ac:dyDescent="0.25">
      <c r="V3223" s="1">
        <v>3221</v>
      </c>
      <c r="W3223" s="1" t="s">
        <v>6555</v>
      </c>
    </row>
    <row r="3224" spans="22:23" x14ac:dyDescent="0.25">
      <c r="V3224" s="1">
        <v>3222</v>
      </c>
      <c r="W3224" s="1" t="s">
        <v>6589</v>
      </c>
    </row>
    <row r="3225" spans="22:23" x14ac:dyDescent="0.25">
      <c r="V3225" s="1">
        <v>3223</v>
      </c>
      <c r="W3225" s="1" t="s">
        <v>5162</v>
      </c>
    </row>
    <row r="3226" spans="22:23" x14ac:dyDescent="0.25">
      <c r="V3226" s="1">
        <v>3224</v>
      </c>
      <c r="W3226" s="1" t="s">
        <v>5536</v>
      </c>
    </row>
    <row r="3227" spans="22:23" x14ac:dyDescent="0.25">
      <c r="V3227" s="1">
        <v>3225</v>
      </c>
      <c r="W3227" s="1" t="s">
        <v>5909</v>
      </c>
    </row>
    <row r="3228" spans="22:23" x14ac:dyDescent="0.25">
      <c r="V3228" s="1">
        <v>3226</v>
      </c>
      <c r="W3228" s="1" t="s">
        <v>5943</v>
      </c>
    </row>
    <row r="3229" spans="22:23" x14ac:dyDescent="0.25">
      <c r="V3229" s="1">
        <v>3227</v>
      </c>
      <c r="W3229" s="1" t="s">
        <v>6045</v>
      </c>
    </row>
    <row r="3230" spans="22:23" x14ac:dyDescent="0.25">
      <c r="V3230" s="1">
        <v>3228</v>
      </c>
      <c r="W3230" s="1" t="s">
        <v>6691</v>
      </c>
    </row>
    <row r="3231" spans="22:23" x14ac:dyDescent="0.25">
      <c r="V3231" s="1">
        <v>3229</v>
      </c>
      <c r="W3231" s="1" t="s">
        <v>5841</v>
      </c>
    </row>
    <row r="3232" spans="22:23" x14ac:dyDescent="0.25">
      <c r="V3232" s="1">
        <v>3230</v>
      </c>
      <c r="W3232" s="1" t="s">
        <v>4958</v>
      </c>
    </row>
    <row r="3233" spans="22:23" x14ac:dyDescent="0.25">
      <c r="V3233" s="1">
        <v>3231</v>
      </c>
      <c r="W3233" s="1" t="s">
        <v>4754</v>
      </c>
    </row>
    <row r="3234" spans="22:23" x14ac:dyDescent="0.25">
      <c r="V3234" s="1">
        <v>3232</v>
      </c>
      <c r="W3234" s="1" t="s">
        <v>6657</v>
      </c>
    </row>
    <row r="3235" spans="22:23" x14ac:dyDescent="0.25">
      <c r="V3235" s="1">
        <v>3233</v>
      </c>
      <c r="W3235" s="1" t="s">
        <v>4652</v>
      </c>
    </row>
    <row r="3236" spans="22:23" x14ac:dyDescent="0.25">
      <c r="V3236" s="1">
        <v>3234</v>
      </c>
      <c r="W3236" s="1" t="s">
        <v>6113</v>
      </c>
    </row>
    <row r="3237" spans="22:23" x14ac:dyDescent="0.25">
      <c r="V3237" s="1">
        <v>3235</v>
      </c>
      <c r="W3237" s="1" t="s">
        <v>4720</v>
      </c>
    </row>
    <row r="3238" spans="22:23" x14ac:dyDescent="0.25">
      <c r="V3238" s="1">
        <v>3236</v>
      </c>
      <c r="W3238" s="1" t="s">
        <v>6725</v>
      </c>
    </row>
    <row r="3239" spans="22:23" x14ac:dyDescent="0.25">
      <c r="V3239" s="1">
        <v>3237</v>
      </c>
      <c r="W3239" s="1" t="s">
        <v>5308</v>
      </c>
    </row>
    <row r="3240" spans="22:23" x14ac:dyDescent="0.25">
      <c r="V3240" s="1">
        <v>3238</v>
      </c>
      <c r="W3240" s="1" t="s">
        <v>6191</v>
      </c>
    </row>
    <row r="3241" spans="22:23" x14ac:dyDescent="0.25">
      <c r="V3241" s="1">
        <v>3239</v>
      </c>
      <c r="W3241" s="1" t="s">
        <v>6123</v>
      </c>
    </row>
    <row r="3242" spans="22:23" x14ac:dyDescent="0.25">
      <c r="V3242" s="1">
        <v>3240</v>
      </c>
      <c r="W3242" s="1" t="s">
        <v>5274</v>
      </c>
    </row>
    <row r="3243" spans="22:23" x14ac:dyDescent="0.25">
      <c r="V3243" s="1">
        <v>3241</v>
      </c>
      <c r="W3243" s="1" t="s">
        <v>5206</v>
      </c>
    </row>
    <row r="3244" spans="22:23" x14ac:dyDescent="0.25">
      <c r="V3244" s="1">
        <v>3242</v>
      </c>
      <c r="W3244" s="1" t="s">
        <v>5579</v>
      </c>
    </row>
    <row r="3245" spans="22:23" x14ac:dyDescent="0.25">
      <c r="V3245" s="1">
        <v>3243</v>
      </c>
      <c r="W3245" s="1" t="s">
        <v>5240</v>
      </c>
    </row>
    <row r="3246" spans="22:23" x14ac:dyDescent="0.25">
      <c r="V3246" s="1">
        <v>3244</v>
      </c>
      <c r="W3246" s="1" t="s">
        <v>6157</v>
      </c>
    </row>
    <row r="3247" spans="22:23" x14ac:dyDescent="0.25">
      <c r="V3247" s="1">
        <v>3245</v>
      </c>
      <c r="W3247" s="1" t="s">
        <v>5749</v>
      </c>
    </row>
    <row r="3248" spans="22:23" x14ac:dyDescent="0.25">
      <c r="V3248" s="1">
        <v>3246</v>
      </c>
      <c r="W3248" s="1" t="s">
        <v>4764</v>
      </c>
    </row>
    <row r="3249" spans="22:23" x14ac:dyDescent="0.25">
      <c r="V3249" s="1">
        <v>3247</v>
      </c>
      <c r="W3249" s="1" t="s">
        <v>4866</v>
      </c>
    </row>
    <row r="3250" spans="22:23" x14ac:dyDescent="0.25">
      <c r="V3250" s="1">
        <v>3248</v>
      </c>
      <c r="W3250" s="1" t="s">
        <v>6225</v>
      </c>
    </row>
    <row r="3251" spans="22:23" x14ac:dyDescent="0.25">
      <c r="V3251" s="1">
        <v>3249</v>
      </c>
      <c r="W3251" s="1" t="s">
        <v>5342</v>
      </c>
    </row>
    <row r="3252" spans="22:23" x14ac:dyDescent="0.25">
      <c r="V3252" s="1">
        <v>3250</v>
      </c>
      <c r="W3252" s="1" t="s">
        <v>5545</v>
      </c>
    </row>
    <row r="3253" spans="22:23" x14ac:dyDescent="0.25">
      <c r="V3253" s="1">
        <v>3251</v>
      </c>
      <c r="W3253" s="1" t="s">
        <v>5681</v>
      </c>
    </row>
    <row r="3254" spans="22:23" x14ac:dyDescent="0.25">
      <c r="V3254" s="1">
        <v>3252</v>
      </c>
      <c r="W3254" s="1" t="s">
        <v>5613</v>
      </c>
    </row>
    <row r="3255" spans="22:23" x14ac:dyDescent="0.25">
      <c r="V3255" s="1">
        <v>3253</v>
      </c>
      <c r="W3255" s="1" t="s">
        <v>5002</v>
      </c>
    </row>
    <row r="3256" spans="22:23" x14ac:dyDescent="0.25">
      <c r="V3256" s="1">
        <v>3254</v>
      </c>
      <c r="W3256" s="1" t="s">
        <v>6259</v>
      </c>
    </row>
    <row r="3257" spans="22:23" x14ac:dyDescent="0.25">
      <c r="V3257" s="1">
        <v>3255</v>
      </c>
      <c r="W3257" s="1" t="s">
        <v>5376</v>
      </c>
    </row>
    <row r="3258" spans="22:23" x14ac:dyDescent="0.25">
      <c r="V3258" s="1">
        <v>3256</v>
      </c>
      <c r="W3258" s="1" t="s">
        <v>5953</v>
      </c>
    </row>
    <row r="3259" spans="22:23" x14ac:dyDescent="0.25">
      <c r="V3259" s="1">
        <v>3257</v>
      </c>
      <c r="W3259" s="1" t="s">
        <v>5715</v>
      </c>
    </row>
    <row r="3260" spans="22:23" x14ac:dyDescent="0.25">
      <c r="V3260" s="1">
        <v>3258</v>
      </c>
      <c r="W3260" s="1" t="s">
        <v>6599</v>
      </c>
    </row>
    <row r="3261" spans="22:23" x14ac:dyDescent="0.25">
      <c r="V3261" s="1">
        <v>3259</v>
      </c>
      <c r="W3261" s="1" t="s">
        <v>5104</v>
      </c>
    </row>
    <row r="3262" spans="22:23" x14ac:dyDescent="0.25">
      <c r="V3262" s="1">
        <v>3260</v>
      </c>
      <c r="W3262" s="1" t="s">
        <v>4900</v>
      </c>
    </row>
    <row r="3263" spans="22:23" x14ac:dyDescent="0.25">
      <c r="V3263" s="1">
        <v>3261</v>
      </c>
      <c r="W3263" s="1" t="s">
        <v>5172</v>
      </c>
    </row>
    <row r="3264" spans="22:23" x14ac:dyDescent="0.25">
      <c r="V3264" s="1">
        <v>3262</v>
      </c>
      <c r="W3264" s="1" t="s">
        <v>6735</v>
      </c>
    </row>
    <row r="3265" spans="22:23" x14ac:dyDescent="0.25">
      <c r="V3265" s="1">
        <v>3263</v>
      </c>
      <c r="W3265" s="1" t="s">
        <v>5410</v>
      </c>
    </row>
    <row r="3266" spans="22:23" x14ac:dyDescent="0.25">
      <c r="V3266" s="1">
        <v>3264</v>
      </c>
      <c r="W3266" s="1" t="s">
        <v>4662</v>
      </c>
    </row>
    <row r="3267" spans="22:23" x14ac:dyDescent="0.25">
      <c r="V3267" s="1">
        <v>3265</v>
      </c>
      <c r="W3267" s="1" t="s">
        <v>6293</v>
      </c>
    </row>
    <row r="3268" spans="22:23" x14ac:dyDescent="0.25">
      <c r="V3268" s="1">
        <v>3266</v>
      </c>
      <c r="W3268" s="1" t="s">
        <v>6327</v>
      </c>
    </row>
    <row r="3269" spans="22:23" x14ac:dyDescent="0.25">
      <c r="V3269" s="1">
        <v>3267</v>
      </c>
      <c r="W3269" s="1" t="s">
        <v>6361</v>
      </c>
    </row>
    <row r="3270" spans="22:23" x14ac:dyDescent="0.25">
      <c r="V3270" s="1">
        <v>3268</v>
      </c>
      <c r="W3270" s="1" t="s">
        <v>5444</v>
      </c>
    </row>
    <row r="3271" spans="22:23" x14ac:dyDescent="0.25">
      <c r="V3271" s="1">
        <v>3269</v>
      </c>
      <c r="W3271" s="1" t="s">
        <v>6395</v>
      </c>
    </row>
    <row r="3272" spans="22:23" x14ac:dyDescent="0.25">
      <c r="V3272" s="1">
        <v>3270</v>
      </c>
      <c r="W3272" s="1" t="s">
        <v>5647</v>
      </c>
    </row>
    <row r="3273" spans="22:23" x14ac:dyDescent="0.25">
      <c r="V3273" s="1">
        <v>3271</v>
      </c>
      <c r="W3273" s="1" t="s">
        <v>4968</v>
      </c>
    </row>
    <row r="3274" spans="22:23" x14ac:dyDescent="0.25">
      <c r="V3274" s="1">
        <v>3272</v>
      </c>
      <c r="W3274" s="1" t="s">
        <v>5851</v>
      </c>
    </row>
    <row r="3275" spans="22:23" x14ac:dyDescent="0.25">
      <c r="V3275" s="1">
        <v>3273</v>
      </c>
      <c r="W3275" s="1" t="s">
        <v>5987</v>
      </c>
    </row>
    <row r="3276" spans="22:23" x14ac:dyDescent="0.25">
      <c r="V3276" s="1">
        <v>3274</v>
      </c>
      <c r="W3276" s="1" t="s">
        <v>5070</v>
      </c>
    </row>
    <row r="3277" spans="22:23" x14ac:dyDescent="0.25">
      <c r="V3277" s="1">
        <v>3275</v>
      </c>
      <c r="W3277" s="1" t="s">
        <v>6429</v>
      </c>
    </row>
    <row r="3278" spans="22:23" x14ac:dyDescent="0.25">
      <c r="V3278" s="1">
        <v>3276</v>
      </c>
      <c r="W3278" s="1" t="s">
        <v>5478</v>
      </c>
    </row>
    <row r="3279" spans="22:23" x14ac:dyDescent="0.25">
      <c r="V3279" s="1">
        <v>3277</v>
      </c>
      <c r="W3279" s="1" t="s">
        <v>4832</v>
      </c>
    </row>
    <row r="3280" spans="22:23" x14ac:dyDescent="0.25">
      <c r="V3280" s="1">
        <v>3278</v>
      </c>
      <c r="W3280" s="1" t="s">
        <v>5036</v>
      </c>
    </row>
    <row r="3281" spans="22:23" x14ac:dyDescent="0.25">
      <c r="V3281" s="1">
        <v>3279</v>
      </c>
      <c r="W3281" s="1" t="s">
        <v>6463</v>
      </c>
    </row>
    <row r="3282" spans="22:23" x14ac:dyDescent="0.25">
      <c r="V3282" s="1">
        <v>3280</v>
      </c>
      <c r="W3282" s="1" t="s">
        <v>6055</v>
      </c>
    </row>
    <row r="3283" spans="22:23" x14ac:dyDescent="0.25">
      <c r="V3283" s="1">
        <v>3281</v>
      </c>
      <c r="W3283" s="1" t="s">
        <v>5783</v>
      </c>
    </row>
    <row r="3284" spans="22:23" x14ac:dyDescent="0.25">
      <c r="V3284" s="1">
        <v>3282</v>
      </c>
      <c r="W3284" s="1" t="s">
        <v>4798</v>
      </c>
    </row>
    <row r="3285" spans="22:23" x14ac:dyDescent="0.25">
      <c r="V3285" s="1">
        <v>3283</v>
      </c>
      <c r="W3285" s="1" t="s">
        <v>6497</v>
      </c>
    </row>
    <row r="3286" spans="22:23" x14ac:dyDescent="0.25">
      <c r="V3286" s="1">
        <v>3284</v>
      </c>
      <c r="W3286" s="1" t="s">
        <v>6531</v>
      </c>
    </row>
    <row r="3287" spans="22:23" x14ac:dyDescent="0.25">
      <c r="V3287" s="1">
        <v>3285</v>
      </c>
      <c r="W3287" s="1" t="s">
        <v>6565</v>
      </c>
    </row>
    <row r="3288" spans="22:23" x14ac:dyDescent="0.25">
      <c r="V3288" s="1">
        <v>3286</v>
      </c>
      <c r="W3288" s="1" t="s">
        <v>5138</v>
      </c>
    </row>
    <row r="3289" spans="22:23" x14ac:dyDescent="0.25">
      <c r="V3289" s="1">
        <v>3287</v>
      </c>
      <c r="W3289" s="1" t="s">
        <v>5512</v>
      </c>
    </row>
    <row r="3290" spans="22:23" x14ac:dyDescent="0.25">
      <c r="V3290" s="1">
        <v>3288</v>
      </c>
      <c r="W3290" s="1" t="s">
        <v>5885</v>
      </c>
    </row>
    <row r="3291" spans="22:23" x14ac:dyDescent="0.25">
      <c r="V3291" s="1">
        <v>3289</v>
      </c>
      <c r="W3291" s="1" t="s">
        <v>5919</v>
      </c>
    </row>
    <row r="3292" spans="22:23" x14ac:dyDescent="0.25">
      <c r="V3292" s="1">
        <v>3290</v>
      </c>
      <c r="W3292" s="1" t="s">
        <v>6021</v>
      </c>
    </row>
    <row r="3293" spans="22:23" x14ac:dyDescent="0.25">
      <c r="V3293" s="1">
        <v>3291</v>
      </c>
      <c r="W3293" s="1" t="s">
        <v>6667</v>
      </c>
    </row>
    <row r="3294" spans="22:23" x14ac:dyDescent="0.25">
      <c r="V3294" s="1">
        <v>3292</v>
      </c>
      <c r="W3294" s="1" t="s">
        <v>5817</v>
      </c>
    </row>
    <row r="3295" spans="22:23" x14ac:dyDescent="0.25">
      <c r="V3295" s="1">
        <v>3293</v>
      </c>
      <c r="W3295" s="1" t="s">
        <v>4934</v>
      </c>
    </row>
    <row r="3296" spans="22:23" x14ac:dyDescent="0.25">
      <c r="V3296" s="1">
        <v>3294</v>
      </c>
      <c r="W3296" s="1" t="s">
        <v>4730</v>
      </c>
    </row>
    <row r="3297" spans="22:23" x14ac:dyDescent="0.25">
      <c r="V3297" s="1">
        <v>3295</v>
      </c>
      <c r="W3297" s="1" t="s">
        <v>6633</v>
      </c>
    </row>
    <row r="3298" spans="22:23" x14ac:dyDescent="0.25">
      <c r="V3298" s="1">
        <v>3296</v>
      </c>
      <c r="W3298" s="1" t="s">
        <v>4628</v>
      </c>
    </row>
    <row r="3299" spans="22:23" x14ac:dyDescent="0.25">
      <c r="V3299" s="1">
        <v>3297</v>
      </c>
      <c r="W3299" s="1" t="s">
        <v>6089</v>
      </c>
    </row>
    <row r="3300" spans="22:23" x14ac:dyDescent="0.25">
      <c r="V3300" s="1">
        <v>3298</v>
      </c>
      <c r="W3300" s="1" t="s">
        <v>4696</v>
      </c>
    </row>
    <row r="3301" spans="22:23" x14ac:dyDescent="0.25">
      <c r="V3301" s="1">
        <v>3299</v>
      </c>
      <c r="W3301" s="1" t="s">
        <v>6701</v>
      </c>
    </row>
    <row r="3302" spans="22:23" x14ac:dyDescent="0.25">
      <c r="V3302" s="1">
        <v>3300</v>
      </c>
      <c r="W3302" s="1" t="s">
        <v>5310</v>
      </c>
    </row>
    <row r="3303" spans="22:23" x14ac:dyDescent="0.25">
      <c r="V3303" s="1">
        <v>3301</v>
      </c>
      <c r="W3303" s="1" t="s">
        <v>6193</v>
      </c>
    </row>
    <row r="3304" spans="22:23" x14ac:dyDescent="0.25">
      <c r="V3304" s="1">
        <v>3302</v>
      </c>
      <c r="W3304" s="1" t="s">
        <v>6125</v>
      </c>
    </row>
    <row r="3305" spans="22:23" x14ac:dyDescent="0.25">
      <c r="V3305" s="1">
        <v>3303</v>
      </c>
      <c r="W3305" s="1" t="s">
        <v>5276</v>
      </c>
    </row>
    <row r="3306" spans="22:23" x14ac:dyDescent="0.25">
      <c r="V3306" s="1">
        <v>3304</v>
      </c>
      <c r="W3306" s="1" t="s">
        <v>5208</v>
      </c>
    </row>
    <row r="3307" spans="22:23" x14ac:dyDescent="0.25">
      <c r="V3307" s="1">
        <v>3305</v>
      </c>
      <c r="W3307" s="1" t="s">
        <v>5581</v>
      </c>
    </row>
    <row r="3308" spans="22:23" x14ac:dyDescent="0.25">
      <c r="V3308" s="1">
        <v>3306</v>
      </c>
      <c r="W3308" s="1" t="s">
        <v>5242</v>
      </c>
    </row>
    <row r="3309" spans="22:23" x14ac:dyDescent="0.25">
      <c r="V3309" s="1">
        <v>3307</v>
      </c>
      <c r="W3309" s="1" t="s">
        <v>6159</v>
      </c>
    </row>
    <row r="3310" spans="22:23" x14ac:dyDescent="0.25">
      <c r="V3310" s="1">
        <v>3308</v>
      </c>
      <c r="W3310" s="1" t="s">
        <v>5751</v>
      </c>
    </row>
    <row r="3311" spans="22:23" x14ac:dyDescent="0.25">
      <c r="V3311" s="1">
        <v>3309</v>
      </c>
      <c r="W3311" s="1" t="s">
        <v>4766</v>
      </c>
    </row>
    <row r="3312" spans="22:23" x14ac:dyDescent="0.25">
      <c r="V3312" s="1">
        <v>3310</v>
      </c>
      <c r="W3312" s="1" t="s">
        <v>4868</v>
      </c>
    </row>
    <row r="3313" spans="22:23" x14ac:dyDescent="0.25">
      <c r="V3313" s="1">
        <v>3311</v>
      </c>
      <c r="W3313" s="1" t="s">
        <v>6227</v>
      </c>
    </row>
    <row r="3314" spans="22:23" x14ac:dyDescent="0.25">
      <c r="V3314" s="1">
        <v>3312</v>
      </c>
      <c r="W3314" s="1" t="s">
        <v>5344</v>
      </c>
    </row>
    <row r="3315" spans="22:23" x14ac:dyDescent="0.25">
      <c r="V3315" s="1">
        <v>3313</v>
      </c>
      <c r="W3315" s="1" t="s">
        <v>5547</v>
      </c>
    </row>
    <row r="3316" spans="22:23" x14ac:dyDescent="0.25">
      <c r="V3316" s="1">
        <v>3314</v>
      </c>
      <c r="W3316" s="1" t="s">
        <v>5683</v>
      </c>
    </row>
    <row r="3317" spans="22:23" x14ac:dyDescent="0.25">
      <c r="V3317" s="1">
        <v>3315</v>
      </c>
      <c r="W3317" s="1" t="s">
        <v>5615</v>
      </c>
    </row>
    <row r="3318" spans="22:23" x14ac:dyDescent="0.25">
      <c r="V3318" s="1">
        <v>3316</v>
      </c>
      <c r="W3318" s="1" t="s">
        <v>5004</v>
      </c>
    </row>
    <row r="3319" spans="22:23" x14ac:dyDescent="0.25">
      <c r="V3319" s="1">
        <v>3317</v>
      </c>
      <c r="W3319" s="1" t="s">
        <v>6261</v>
      </c>
    </row>
    <row r="3320" spans="22:23" x14ac:dyDescent="0.25">
      <c r="V3320" s="1">
        <v>3318</v>
      </c>
      <c r="W3320" s="1" t="s">
        <v>5378</v>
      </c>
    </row>
    <row r="3321" spans="22:23" x14ac:dyDescent="0.25">
      <c r="V3321" s="1">
        <v>3319</v>
      </c>
      <c r="W3321" s="1" t="s">
        <v>5955</v>
      </c>
    </row>
    <row r="3322" spans="22:23" x14ac:dyDescent="0.25">
      <c r="V3322" s="1">
        <v>3320</v>
      </c>
      <c r="W3322" s="1" t="s">
        <v>5717</v>
      </c>
    </row>
    <row r="3323" spans="22:23" x14ac:dyDescent="0.25">
      <c r="V3323" s="1">
        <v>3321</v>
      </c>
      <c r="W3323" s="1" t="s">
        <v>6601</v>
      </c>
    </row>
    <row r="3324" spans="22:23" x14ac:dyDescent="0.25">
      <c r="V3324" s="1">
        <v>3322</v>
      </c>
      <c r="W3324" s="1" t="s">
        <v>5106</v>
      </c>
    </row>
    <row r="3325" spans="22:23" x14ac:dyDescent="0.25">
      <c r="V3325" s="1">
        <v>3323</v>
      </c>
      <c r="W3325" s="1" t="s">
        <v>4902</v>
      </c>
    </row>
    <row r="3326" spans="22:23" x14ac:dyDescent="0.25">
      <c r="V3326" s="1">
        <v>3324</v>
      </c>
      <c r="W3326" s="1" t="s">
        <v>5174</v>
      </c>
    </row>
    <row r="3327" spans="22:23" x14ac:dyDescent="0.25">
      <c r="V3327" s="1">
        <v>3325</v>
      </c>
      <c r="W3327" s="1" t="s">
        <v>6737</v>
      </c>
    </row>
    <row r="3328" spans="22:23" x14ac:dyDescent="0.25">
      <c r="V3328" s="1">
        <v>3326</v>
      </c>
      <c r="W3328" s="1" t="s">
        <v>5412</v>
      </c>
    </row>
    <row r="3329" spans="22:23" x14ac:dyDescent="0.25">
      <c r="V3329" s="1">
        <v>3327</v>
      </c>
      <c r="W3329" s="1" t="s">
        <v>4664</v>
      </c>
    </row>
    <row r="3330" spans="22:23" x14ac:dyDescent="0.25">
      <c r="V3330" s="1">
        <v>3328</v>
      </c>
      <c r="W3330" s="1" t="s">
        <v>6295</v>
      </c>
    </row>
    <row r="3331" spans="22:23" x14ac:dyDescent="0.25">
      <c r="V3331" s="1">
        <v>3329</v>
      </c>
      <c r="W3331" s="1" t="s">
        <v>6329</v>
      </c>
    </row>
    <row r="3332" spans="22:23" x14ac:dyDescent="0.25">
      <c r="V3332" s="1">
        <v>3330</v>
      </c>
      <c r="W3332" s="1" t="s">
        <v>6363</v>
      </c>
    </row>
    <row r="3333" spans="22:23" x14ac:dyDescent="0.25">
      <c r="V3333" s="1">
        <v>3331</v>
      </c>
      <c r="W3333" s="1" t="s">
        <v>5446</v>
      </c>
    </row>
    <row r="3334" spans="22:23" x14ac:dyDescent="0.25">
      <c r="V3334" s="1">
        <v>3332</v>
      </c>
      <c r="W3334" s="1" t="s">
        <v>6397</v>
      </c>
    </row>
    <row r="3335" spans="22:23" x14ac:dyDescent="0.25">
      <c r="V3335" s="1">
        <v>3333</v>
      </c>
      <c r="W3335" s="1" t="s">
        <v>5649</v>
      </c>
    </row>
    <row r="3336" spans="22:23" x14ac:dyDescent="0.25">
      <c r="V3336" s="1">
        <v>3334</v>
      </c>
      <c r="W3336" s="1" t="s">
        <v>4970</v>
      </c>
    </row>
    <row r="3337" spans="22:23" x14ac:dyDescent="0.25">
      <c r="V3337" s="1">
        <v>3335</v>
      </c>
      <c r="W3337" s="1" t="s">
        <v>5853</v>
      </c>
    </row>
    <row r="3338" spans="22:23" x14ac:dyDescent="0.25">
      <c r="V3338" s="1">
        <v>3336</v>
      </c>
      <c r="W3338" s="1" t="s">
        <v>5989</v>
      </c>
    </row>
    <row r="3339" spans="22:23" x14ac:dyDescent="0.25">
      <c r="V3339" s="1">
        <v>3337</v>
      </c>
      <c r="W3339" s="1" t="s">
        <v>5072</v>
      </c>
    </row>
    <row r="3340" spans="22:23" x14ac:dyDescent="0.25">
      <c r="V3340" s="1">
        <v>3338</v>
      </c>
      <c r="W3340" s="1" t="s">
        <v>6431</v>
      </c>
    </row>
    <row r="3341" spans="22:23" x14ac:dyDescent="0.25">
      <c r="V3341" s="1">
        <v>3339</v>
      </c>
      <c r="W3341" s="1" t="s">
        <v>5480</v>
      </c>
    </row>
    <row r="3342" spans="22:23" x14ac:dyDescent="0.25">
      <c r="V3342" s="1">
        <v>3340</v>
      </c>
      <c r="W3342" s="1" t="s">
        <v>4834</v>
      </c>
    </row>
    <row r="3343" spans="22:23" x14ac:dyDescent="0.25">
      <c r="V3343" s="1">
        <v>3341</v>
      </c>
      <c r="W3343" s="1" t="s">
        <v>5038</v>
      </c>
    </row>
    <row r="3344" spans="22:23" x14ac:dyDescent="0.25">
      <c r="V3344" s="1">
        <v>3342</v>
      </c>
      <c r="W3344" s="1" t="s">
        <v>6465</v>
      </c>
    </row>
    <row r="3345" spans="22:23" x14ac:dyDescent="0.25">
      <c r="V3345" s="1">
        <v>3343</v>
      </c>
      <c r="W3345" s="1" t="s">
        <v>6057</v>
      </c>
    </row>
    <row r="3346" spans="22:23" x14ac:dyDescent="0.25">
      <c r="V3346" s="1">
        <v>3344</v>
      </c>
      <c r="W3346" s="1" t="s">
        <v>5785</v>
      </c>
    </row>
    <row r="3347" spans="22:23" x14ac:dyDescent="0.25">
      <c r="V3347" s="1">
        <v>3345</v>
      </c>
      <c r="W3347" s="1" t="s">
        <v>4800</v>
      </c>
    </row>
    <row r="3348" spans="22:23" x14ac:dyDescent="0.25">
      <c r="V3348" s="1">
        <v>3346</v>
      </c>
      <c r="W3348" s="1" t="s">
        <v>6499</v>
      </c>
    </row>
    <row r="3349" spans="22:23" x14ac:dyDescent="0.25">
      <c r="V3349" s="1">
        <v>3347</v>
      </c>
      <c r="W3349" s="1" t="s">
        <v>6533</v>
      </c>
    </row>
    <row r="3350" spans="22:23" x14ac:dyDescent="0.25">
      <c r="V3350" s="1">
        <v>3348</v>
      </c>
      <c r="W3350" s="1" t="s">
        <v>6567</v>
      </c>
    </row>
    <row r="3351" spans="22:23" x14ac:dyDescent="0.25">
      <c r="V3351" s="1">
        <v>3349</v>
      </c>
      <c r="W3351" s="1" t="s">
        <v>5140</v>
      </c>
    </row>
    <row r="3352" spans="22:23" x14ac:dyDescent="0.25">
      <c r="V3352" s="1">
        <v>3350</v>
      </c>
      <c r="W3352" s="1" t="s">
        <v>5514</v>
      </c>
    </row>
    <row r="3353" spans="22:23" x14ac:dyDescent="0.25">
      <c r="V3353" s="1">
        <v>3351</v>
      </c>
      <c r="W3353" s="1" t="s">
        <v>5887</v>
      </c>
    </row>
    <row r="3354" spans="22:23" x14ac:dyDescent="0.25">
      <c r="V3354" s="1">
        <v>3352</v>
      </c>
      <c r="W3354" s="1" t="s">
        <v>5921</v>
      </c>
    </row>
    <row r="3355" spans="22:23" x14ac:dyDescent="0.25">
      <c r="V3355" s="1">
        <v>3353</v>
      </c>
      <c r="W3355" s="1" t="s">
        <v>6023</v>
      </c>
    </row>
    <row r="3356" spans="22:23" x14ac:dyDescent="0.25">
      <c r="V3356" s="1">
        <v>3354</v>
      </c>
      <c r="W3356" s="1" t="s">
        <v>6669</v>
      </c>
    </row>
    <row r="3357" spans="22:23" x14ac:dyDescent="0.25">
      <c r="V3357" s="1">
        <v>3355</v>
      </c>
      <c r="W3357" s="1" t="s">
        <v>5819</v>
      </c>
    </row>
    <row r="3358" spans="22:23" x14ac:dyDescent="0.25">
      <c r="V3358" s="1">
        <v>3356</v>
      </c>
      <c r="W3358" s="1" t="s">
        <v>4936</v>
      </c>
    </row>
    <row r="3359" spans="22:23" x14ac:dyDescent="0.25">
      <c r="V3359" s="1">
        <v>3357</v>
      </c>
      <c r="W3359" s="1" t="s">
        <v>4732</v>
      </c>
    </row>
    <row r="3360" spans="22:23" x14ac:dyDescent="0.25">
      <c r="V3360" s="1">
        <v>3358</v>
      </c>
      <c r="W3360" s="1" t="s">
        <v>6635</v>
      </c>
    </row>
    <row r="3361" spans="22:23" x14ac:dyDescent="0.25">
      <c r="V3361" s="1">
        <v>3359</v>
      </c>
      <c r="W3361" s="1" t="s">
        <v>4630</v>
      </c>
    </row>
    <row r="3362" spans="22:23" x14ac:dyDescent="0.25">
      <c r="V3362" s="1">
        <v>3360</v>
      </c>
      <c r="W3362" s="1" t="s">
        <v>6091</v>
      </c>
    </row>
    <row r="3363" spans="22:23" x14ac:dyDescent="0.25">
      <c r="V3363" s="1">
        <v>3361</v>
      </c>
      <c r="W3363" s="1" t="s">
        <v>4698</v>
      </c>
    </row>
    <row r="3364" spans="22:23" x14ac:dyDescent="0.25">
      <c r="V3364" s="1">
        <v>3362</v>
      </c>
      <c r="W3364" s="1" t="s">
        <v>6703</v>
      </c>
    </row>
    <row r="3365" spans="22:23" x14ac:dyDescent="0.25">
      <c r="V3365" s="1">
        <v>3363</v>
      </c>
      <c r="W3365" s="1" t="s">
        <v>5316</v>
      </c>
    </row>
    <row r="3366" spans="22:23" x14ac:dyDescent="0.25">
      <c r="V3366" s="1">
        <v>3364</v>
      </c>
      <c r="W3366" s="1" t="s">
        <v>6199</v>
      </c>
    </row>
    <row r="3367" spans="22:23" x14ac:dyDescent="0.25">
      <c r="V3367" s="1">
        <v>3365</v>
      </c>
      <c r="W3367" s="1" t="s">
        <v>6131</v>
      </c>
    </row>
    <row r="3368" spans="22:23" x14ac:dyDescent="0.25">
      <c r="V3368" s="1">
        <v>3366</v>
      </c>
      <c r="W3368" s="1" t="s">
        <v>5282</v>
      </c>
    </row>
    <row r="3369" spans="22:23" x14ac:dyDescent="0.25">
      <c r="V3369" s="1">
        <v>3367</v>
      </c>
      <c r="W3369" s="1" t="s">
        <v>5214</v>
      </c>
    </row>
    <row r="3370" spans="22:23" x14ac:dyDescent="0.25">
      <c r="V3370" s="1">
        <v>3368</v>
      </c>
      <c r="W3370" s="1" t="s">
        <v>5587</v>
      </c>
    </row>
    <row r="3371" spans="22:23" x14ac:dyDescent="0.25">
      <c r="V3371" s="1">
        <v>3369</v>
      </c>
      <c r="W3371" s="1" t="s">
        <v>5248</v>
      </c>
    </row>
    <row r="3372" spans="22:23" x14ac:dyDescent="0.25">
      <c r="V3372" s="1">
        <v>3370</v>
      </c>
      <c r="W3372" s="1" t="s">
        <v>6165</v>
      </c>
    </row>
    <row r="3373" spans="22:23" x14ac:dyDescent="0.25">
      <c r="V3373" s="1">
        <v>3371</v>
      </c>
      <c r="W3373" s="1" t="s">
        <v>5757</v>
      </c>
    </row>
    <row r="3374" spans="22:23" x14ac:dyDescent="0.25">
      <c r="V3374" s="1">
        <v>3372</v>
      </c>
      <c r="W3374" s="1" t="s">
        <v>4772</v>
      </c>
    </row>
    <row r="3375" spans="22:23" x14ac:dyDescent="0.25">
      <c r="V3375" s="1">
        <v>3373</v>
      </c>
      <c r="W3375" s="1" t="s">
        <v>4874</v>
      </c>
    </row>
    <row r="3376" spans="22:23" x14ac:dyDescent="0.25">
      <c r="V3376" s="1">
        <v>3374</v>
      </c>
      <c r="W3376" s="1" t="s">
        <v>6233</v>
      </c>
    </row>
    <row r="3377" spans="22:23" x14ac:dyDescent="0.25">
      <c r="V3377" s="1">
        <v>3375</v>
      </c>
      <c r="W3377" s="1" t="s">
        <v>5350</v>
      </c>
    </row>
    <row r="3378" spans="22:23" x14ac:dyDescent="0.25">
      <c r="V3378" s="1">
        <v>3376</v>
      </c>
      <c r="W3378" s="1" t="s">
        <v>5553</v>
      </c>
    </row>
    <row r="3379" spans="22:23" x14ac:dyDescent="0.25">
      <c r="V3379" s="1">
        <v>3377</v>
      </c>
      <c r="W3379" s="1" t="s">
        <v>5689</v>
      </c>
    </row>
    <row r="3380" spans="22:23" x14ac:dyDescent="0.25">
      <c r="V3380" s="1">
        <v>3378</v>
      </c>
      <c r="W3380" s="1" t="s">
        <v>5621</v>
      </c>
    </row>
    <row r="3381" spans="22:23" x14ac:dyDescent="0.25">
      <c r="V3381" s="1">
        <v>3379</v>
      </c>
      <c r="W3381" s="1" t="s">
        <v>5010</v>
      </c>
    </row>
    <row r="3382" spans="22:23" x14ac:dyDescent="0.25">
      <c r="V3382" s="1">
        <v>3380</v>
      </c>
      <c r="W3382" s="1" t="s">
        <v>6267</v>
      </c>
    </row>
    <row r="3383" spans="22:23" x14ac:dyDescent="0.25">
      <c r="V3383" s="1">
        <v>3381</v>
      </c>
      <c r="W3383" s="1" t="s">
        <v>5384</v>
      </c>
    </row>
    <row r="3384" spans="22:23" x14ac:dyDescent="0.25">
      <c r="V3384" s="1">
        <v>3382</v>
      </c>
      <c r="W3384" s="1" t="s">
        <v>5961</v>
      </c>
    </row>
    <row r="3385" spans="22:23" x14ac:dyDescent="0.25">
      <c r="V3385" s="1">
        <v>3383</v>
      </c>
      <c r="W3385" s="1" t="s">
        <v>5723</v>
      </c>
    </row>
    <row r="3386" spans="22:23" x14ac:dyDescent="0.25">
      <c r="V3386" s="1">
        <v>3384</v>
      </c>
      <c r="W3386" s="1" t="s">
        <v>6607</v>
      </c>
    </row>
    <row r="3387" spans="22:23" x14ac:dyDescent="0.25">
      <c r="V3387" s="1">
        <v>3385</v>
      </c>
      <c r="W3387" s="1" t="s">
        <v>5112</v>
      </c>
    </row>
    <row r="3388" spans="22:23" x14ac:dyDescent="0.25">
      <c r="V3388" s="1">
        <v>3386</v>
      </c>
      <c r="W3388" s="1" t="s">
        <v>4908</v>
      </c>
    </row>
    <row r="3389" spans="22:23" x14ac:dyDescent="0.25">
      <c r="V3389" s="1">
        <v>3387</v>
      </c>
      <c r="W3389" s="1" t="s">
        <v>5180</v>
      </c>
    </row>
    <row r="3390" spans="22:23" x14ac:dyDescent="0.25">
      <c r="V3390" s="1">
        <v>3388</v>
      </c>
      <c r="W3390" s="1" t="s">
        <v>6743</v>
      </c>
    </row>
    <row r="3391" spans="22:23" x14ac:dyDescent="0.25">
      <c r="V3391" s="1">
        <v>3389</v>
      </c>
      <c r="W3391" s="1" t="s">
        <v>5418</v>
      </c>
    </row>
    <row r="3392" spans="22:23" x14ac:dyDescent="0.25">
      <c r="V3392" s="1">
        <v>3390</v>
      </c>
      <c r="W3392" s="1" t="s">
        <v>4670</v>
      </c>
    </row>
    <row r="3393" spans="22:23" x14ac:dyDescent="0.25">
      <c r="V3393" s="1">
        <v>3391</v>
      </c>
      <c r="W3393" s="1" t="s">
        <v>6301</v>
      </c>
    </row>
    <row r="3394" spans="22:23" x14ac:dyDescent="0.25">
      <c r="V3394" s="1">
        <v>3392</v>
      </c>
      <c r="W3394" s="1" t="s">
        <v>6335</v>
      </c>
    </row>
    <row r="3395" spans="22:23" x14ac:dyDescent="0.25">
      <c r="V3395" s="1">
        <v>3393</v>
      </c>
      <c r="W3395" s="1" t="s">
        <v>6369</v>
      </c>
    </row>
    <row r="3396" spans="22:23" x14ac:dyDescent="0.25">
      <c r="V3396" s="1">
        <v>3394</v>
      </c>
      <c r="W3396" s="1" t="s">
        <v>5452</v>
      </c>
    </row>
    <row r="3397" spans="22:23" x14ac:dyDescent="0.25">
      <c r="V3397" s="1">
        <v>3395</v>
      </c>
      <c r="W3397" s="1" t="s">
        <v>6403</v>
      </c>
    </row>
    <row r="3398" spans="22:23" x14ac:dyDescent="0.25">
      <c r="V3398" s="1">
        <v>3396</v>
      </c>
      <c r="W3398" s="1" t="s">
        <v>5655</v>
      </c>
    </row>
    <row r="3399" spans="22:23" x14ac:dyDescent="0.25">
      <c r="V3399" s="1">
        <v>3397</v>
      </c>
      <c r="W3399" s="1" t="s">
        <v>4976</v>
      </c>
    </row>
    <row r="3400" spans="22:23" x14ac:dyDescent="0.25">
      <c r="V3400" s="1">
        <v>3398</v>
      </c>
      <c r="W3400" s="1" t="s">
        <v>5859</v>
      </c>
    </row>
    <row r="3401" spans="22:23" x14ac:dyDescent="0.25">
      <c r="V3401" s="1">
        <v>3399</v>
      </c>
      <c r="W3401" s="1" t="s">
        <v>5995</v>
      </c>
    </row>
    <row r="3402" spans="22:23" x14ac:dyDescent="0.25">
      <c r="V3402" s="1">
        <v>3400</v>
      </c>
      <c r="W3402" s="1" t="s">
        <v>5078</v>
      </c>
    </row>
    <row r="3403" spans="22:23" x14ac:dyDescent="0.25">
      <c r="V3403" s="1">
        <v>3401</v>
      </c>
      <c r="W3403" s="1" t="s">
        <v>6437</v>
      </c>
    </row>
    <row r="3404" spans="22:23" x14ac:dyDescent="0.25">
      <c r="V3404" s="1">
        <v>3402</v>
      </c>
      <c r="W3404" s="1" t="s">
        <v>5486</v>
      </c>
    </row>
    <row r="3405" spans="22:23" x14ac:dyDescent="0.25">
      <c r="V3405" s="1">
        <v>3403</v>
      </c>
      <c r="W3405" s="1" t="s">
        <v>4840</v>
      </c>
    </row>
    <row r="3406" spans="22:23" x14ac:dyDescent="0.25">
      <c r="V3406" s="1">
        <v>3404</v>
      </c>
      <c r="W3406" s="1" t="s">
        <v>5044</v>
      </c>
    </row>
    <row r="3407" spans="22:23" x14ac:dyDescent="0.25">
      <c r="V3407" s="1">
        <v>3405</v>
      </c>
      <c r="W3407" s="1" t="s">
        <v>6471</v>
      </c>
    </row>
    <row r="3408" spans="22:23" x14ac:dyDescent="0.25">
      <c r="V3408" s="1">
        <v>3406</v>
      </c>
      <c r="W3408" s="1" t="s">
        <v>6063</v>
      </c>
    </row>
    <row r="3409" spans="22:23" x14ac:dyDescent="0.25">
      <c r="V3409" s="1">
        <v>3407</v>
      </c>
      <c r="W3409" s="1" t="s">
        <v>5791</v>
      </c>
    </row>
    <row r="3410" spans="22:23" x14ac:dyDescent="0.25">
      <c r="V3410" s="1">
        <v>3408</v>
      </c>
      <c r="W3410" s="1" t="s">
        <v>4806</v>
      </c>
    </row>
    <row r="3411" spans="22:23" x14ac:dyDescent="0.25">
      <c r="V3411" s="1">
        <v>3409</v>
      </c>
      <c r="W3411" s="1" t="s">
        <v>6505</v>
      </c>
    </row>
    <row r="3412" spans="22:23" x14ac:dyDescent="0.25">
      <c r="V3412" s="1">
        <v>3410</v>
      </c>
      <c r="W3412" s="1" t="s">
        <v>6539</v>
      </c>
    </row>
    <row r="3413" spans="22:23" x14ac:dyDescent="0.25">
      <c r="V3413" s="1">
        <v>3411</v>
      </c>
      <c r="W3413" s="1" t="s">
        <v>6573</v>
      </c>
    </row>
    <row r="3414" spans="22:23" x14ac:dyDescent="0.25">
      <c r="V3414" s="1">
        <v>3412</v>
      </c>
      <c r="W3414" s="1" t="s">
        <v>5146</v>
      </c>
    </row>
    <row r="3415" spans="22:23" x14ac:dyDescent="0.25">
      <c r="V3415" s="1">
        <v>3413</v>
      </c>
      <c r="W3415" s="1" t="s">
        <v>5520</v>
      </c>
    </row>
    <row r="3416" spans="22:23" x14ac:dyDescent="0.25">
      <c r="V3416" s="1">
        <v>3414</v>
      </c>
      <c r="W3416" s="1" t="s">
        <v>5893</v>
      </c>
    </row>
    <row r="3417" spans="22:23" x14ac:dyDescent="0.25">
      <c r="V3417" s="1">
        <v>3415</v>
      </c>
      <c r="W3417" s="1" t="s">
        <v>5927</v>
      </c>
    </row>
    <row r="3418" spans="22:23" x14ac:dyDescent="0.25">
      <c r="V3418" s="1">
        <v>3416</v>
      </c>
      <c r="W3418" s="1" t="s">
        <v>6029</v>
      </c>
    </row>
    <row r="3419" spans="22:23" x14ac:dyDescent="0.25">
      <c r="V3419" s="1">
        <v>3417</v>
      </c>
      <c r="W3419" s="1" t="s">
        <v>6675</v>
      </c>
    </row>
    <row r="3420" spans="22:23" x14ac:dyDescent="0.25">
      <c r="V3420" s="1">
        <v>3418</v>
      </c>
      <c r="W3420" s="1" t="s">
        <v>5825</v>
      </c>
    </row>
    <row r="3421" spans="22:23" x14ac:dyDescent="0.25">
      <c r="V3421" s="1">
        <v>3419</v>
      </c>
      <c r="W3421" s="1" t="s">
        <v>4942</v>
      </c>
    </row>
    <row r="3422" spans="22:23" x14ac:dyDescent="0.25">
      <c r="V3422" s="1">
        <v>3420</v>
      </c>
      <c r="W3422" s="1" t="s">
        <v>4738</v>
      </c>
    </row>
    <row r="3423" spans="22:23" x14ac:dyDescent="0.25">
      <c r="V3423" s="1">
        <v>3421</v>
      </c>
      <c r="W3423" s="1" t="s">
        <v>6641</v>
      </c>
    </row>
    <row r="3424" spans="22:23" x14ac:dyDescent="0.25">
      <c r="V3424" s="1">
        <v>3422</v>
      </c>
      <c r="W3424" s="1" t="s">
        <v>4636</v>
      </c>
    </row>
    <row r="3425" spans="22:23" x14ac:dyDescent="0.25">
      <c r="V3425" s="1">
        <v>3423</v>
      </c>
      <c r="W3425" s="1" t="s">
        <v>6097</v>
      </c>
    </row>
    <row r="3426" spans="22:23" x14ac:dyDescent="0.25">
      <c r="V3426" s="1">
        <v>3424</v>
      </c>
      <c r="W3426" s="1" t="s">
        <v>4704</v>
      </c>
    </row>
    <row r="3427" spans="22:23" x14ac:dyDescent="0.25">
      <c r="V3427" s="1">
        <v>3425</v>
      </c>
      <c r="W3427" s="1" t="s">
        <v>6709</v>
      </c>
    </row>
    <row r="3428" spans="22:23" x14ac:dyDescent="0.25">
      <c r="V3428" s="1">
        <v>3426</v>
      </c>
      <c r="W3428" s="1" t="s">
        <v>5312</v>
      </c>
    </row>
    <row r="3429" spans="22:23" x14ac:dyDescent="0.25">
      <c r="V3429" s="1">
        <v>3427</v>
      </c>
      <c r="W3429" s="1" t="s">
        <v>6195</v>
      </c>
    </row>
    <row r="3430" spans="22:23" x14ac:dyDescent="0.25">
      <c r="V3430" s="1">
        <v>3428</v>
      </c>
      <c r="W3430" s="1" t="s">
        <v>6127</v>
      </c>
    </row>
    <row r="3431" spans="22:23" x14ac:dyDescent="0.25">
      <c r="V3431" s="1">
        <v>3429</v>
      </c>
      <c r="W3431" s="1" t="s">
        <v>5278</v>
      </c>
    </row>
    <row r="3432" spans="22:23" x14ac:dyDescent="0.25">
      <c r="V3432" s="1">
        <v>3430</v>
      </c>
      <c r="W3432" s="1" t="s">
        <v>5210</v>
      </c>
    </row>
    <row r="3433" spans="22:23" x14ac:dyDescent="0.25">
      <c r="V3433" s="1">
        <v>3431</v>
      </c>
      <c r="W3433" s="1" t="s">
        <v>5583</v>
      </c>
    </row>
    <row r="3434" spans="22:23" x14ac:dyDescent="0.25">
      <c r="V3434" s="1">
        <v>3432</v>
      </c>
      <c r="W3434" s="1" t="s">
        <v>5244</v>
      </c>
    </row>
    <row r="3435" spans="22:23" x14ac:dyDescent="0.25">
      <c r="V3435" s="1">
        <v>3433</v>
      </c>
      <c r="W3435" s="1" t="s">
        <v>6161</v>
      </c>
    </row>
    <row r="3436" spans="22:23" x14ac:dyDescent="0.25">
      <c r="V3436" s="1">
        <v>3434</v>
      </c>
      <c r="W3436" s="1" t="s">
        <v>5753</v>
      </c>
    </row>
    <row r="3437" spans="22:23" x14ac:dyDescent="0.25">
      <c r="V3437" s="1">
        <v>3435</v>
      </c>
      <c r="W3437" s="1" t="s">
        <v>4768</v>
      </c>
    </row>
    <row r="3438" spans="22:23" x14ac:dyDescent="0.25">
      <c r="V3438" s="1">
        <v>3436</v>
      </c>
      <c r="W3438" s="1" t="s">
        <v>4870</v>
      </c>
    </row>
    <row r="3439" spans="22:23" x14ac:dyDescent="0.25">
      <c r="V3439" s="1">
        <v>3437</v>
      </c>
      <c r="W3439" s="1" t="s">
        <v>6229</v>
      </c>
    </row>
    <row r="3440" spans="22:23" x14ac:dyDescent="0.25">
      <c r="V3440" s="1">
        <v>3438</v>
      </c>
      <c r="W3440" s="1" t="s">
        <v>5346</v>
      </c>
    </row>
    <row r="3441" spans="22:23" x14ac:dyDescent="0.25">
      <c r="V3441" s="1">
        <v>3439</v>
      </c>
      <c r="W3441" s="1" t="s">
        <v>5549</v>
      </c>
    </row>
    <row r="3442" spans="22:23" x14ac:dyDescent="0.25">
      <c r="V3442" s="1">
        <v>3440</v>
      </c>
      <c r="W3442" s="1" t="s">
        <v>5685</v>
      </c>
    </row>
    <row r="3443" spans="22:23" x14ac:dyDescent="0.25">
      <c r="V3443" s="1">
        <v>3441</v>
      </c>
      <c r="W3443" s="1" t="s">
        <v>5617</v>
      </c>
    </row>
    <row r="3444" spans="22:23" x14ac:dyDescent="0.25">
      <c r="V3444" s="1">
        <v>3442</v>
      </c>
      <c r="W3444" s="1" t="s">
        <v>5006</v>
      </c>
    </row>
    <row r="3445" spans="22:23" x14ac:dyDescent="0.25">
      <c r="V3445" s="1">
        <v>3443</v>
      </c>
      <c r="W3445" s="1" t="s">
        <v>6263</v>
      </c>
    </row>
    <row r="3446" spans="22:23" x14ac:dyDescent="0.25">
      <c r="V3446" s="1">
        <v>3444</v>
      </c>
      <c r="W3446" s="1" t="s">
        <v>5380</v>
      </c>
    </row>
    <row r="3447" spans="22:23" x14ac:dyDescent="0.25">
      <c r="V3447" s="1">
        <v>3445</v>
      </c>
      <c r="W3447" s="1" t="s">
        <v>5957</v>
      </c>
    </row>
    <row r="3448" spans="22:23" x14ac:dyDescent="0.25">
      <c r="V3448" s="1">
        <v>3446</v>
      </c>
      <c r="W3448" s="1" t="s">
        <v>5719</v>
      </c>
    </row>
    <row r="3449" spans="22:23" x14ac:dyDescent="0.25">
      <c r="V3449" s="1">
        <v>3447</v>
      </c>
      <c r="W3449" s="1" t="s">
        <v>6603</v>
      </c>
    </row>
    <row r="3450" spans="22:23" x14ac:dyDescent="0.25">
      <c r="V3450" s="1">
        <v>3448</v>
      </c>
      <c r="W3450" s="1" t="s">
        <v>5108</v>
      </c>
    </row>
    <row r="3451" spans="22:23" x14ac:dyDescent="0.25">
      <c r="V3451" s="1">
        <v>3449</v>
      </c>
      <c r="W3451" s="1" t="s">
        <v>4904</v>
      </c>
    </row>
    <row r="3452" spans="22:23" x14ac:dyDescent="0.25">
      <c r="V3452" s="1">
        <v>3450</v>
      </c>
      <c r="W3452" s="1" t="s">
        <v>5176</v>
      </c>
    </row>
    <row r="3453" spans="22:23" x14ac:dyDescent="0.25">
      <c r="V3453" s="1">
        <v>3451</v>
      </c>
      <c r="W3453" s="1" t="s">
        <v>6739</v>
      </c>
    </row>
    <row r="3454" spans="22:23" x14ac:dyDescent="0.25">
      <c r="V3454" s="1">
        <v>3452</v>
      </c>
      <c r="W3454" s="1" t="s">
        <v>5414</v>
      </c>
    </row>
    <row r="3455" spans="22:23" x14ac:dyDescent="0.25">
      <c r="V3455" s="1">
        <v>3453</v>
      </c>
      <c r="W3455" s="1" t="s">
        <v>4666</v>
      </c>
    </row>
    <row r="3456" spans="22:23" x14ac:dyDescent="0.25">
      <c r="V3456" s="1">
        <v>3454</v>
      </c>
      <c r="W3456" s="1" t="s">
        <v>6297</v>
      </c>
    </row>
    <row r="3457" spans="22:23" x14ac:dyDescent="0.25">
      <c r="V3457" s="1">
        <v>3455</v>
      </c>
      <c r="W3457" s="1" t="s">
        <v>6331</v>
      </c>
    </row>
    <row r="3458" spans="22:23" x14ac:dyDescent="0.25">
      <c r="V3458" s="1">
        <v>3456</v>
      </c>
      <c r="W3458" s="1" t="s">
        <v>6365</v>
      </c>
    </row>
    <row r="3459" spans="22:23" x14ac:dyDescent="0.25">
      <c r="V3459" s="1">
        <v>3457</v>
      </c>
      <c r="W3459" s="1" t="s">
        <v>5448</v>
      </c>
    </row>
    <row r="3460" spans="22:23" x14ac:dyDescent="0.25">
      <c r="V3460" s="1">
        <v>3458</v>
      </c>
      <c r="W3460" s="1" t="s">
        <v>6399</v>
      </c>
    </row>
    <row r="3461" spans="22:23" x14ac:dyDescent="0.25">
      <c r="V3461" s="1">
        <v>3459</v>
      </c>
      <c r="W3461" s="1" t="s">
        <v>5651</v>
      </c>
    </row>
    <row r="3462" spans="22:23" x14ac:dyDescent="0.25">
      <c r="V3462" s="1">
        <v>3460</v>
      </c>
      <c r="W3462" s="1" t="s">
        <v>4972</v>
      </c>
    </row>
    <row r="3463" spans="22:23" x14ac:dyDescent="0.25">
      <c r="V3463" s="1">
        <v>3461</v>
      </c>
      <c r="W3463" s="1" t="s">
        <v>5855</v>
      </c>
    </row>
    <row r="3464" spans="22:23" x14ac:dyDescent="0.25">
      <c r="V3464" s="1">
        <v>3462</v>
      </c>
      <c r="W3464" s="1" t="s">
        <v>5991</v>
      </c>
    </row>
    <row r="3465" spans="22:23" x14ac:dyDescent="0.25">
      <c r="V3465" s="1">
        <v>3463</v>
      </c>
      <c r="W3465" s="1" t="s">
        <v>5074</v>
      </c>
    </row>
    <row r="3466" spans="22:23" x14ac:dyDescent="0.25">
      <c r="V3466" s="1">
        <v>3464</v>
      </c>
      <c r="W3466" s="1" t="s">
        <v>6433</v>
      </c>
    </row>
    <row r="3467" spans="22:23" x14ac:dyDescent="0.25">
      <c r="V3467" s="1">
        <v>3465</v>
      </c>
      <c r="W3467" s="1" t="s">
        <v>5482</v>
      </c>
    </row>
    <row r="3468" spans="22:23" x14ac:dyDescent="0.25">
      <c r="V3468" s="1">
        <v>3466</v>
      </c>
      <c r="W3468" s="1" t="s">
        <v>4836</v>
      </c>
    </row>
    <row r="3469" spans="22:23" x14ac:dyDescent="0.25">
      <c r="V3469" s="1">
        <v>3467</v>
      </c>
      <c r="W3469" s="1" t="s">
        <v>5040</v>
      </c>
    </row>
    <row r="3470" spans="22:23" x14ac:dyDescent="0.25">
      <c r="V3470" s="1">
        <v>3468</v>
      </c>
      <c r="W3470" s="1" t="s">
        <v>6467</v>
      </c>
    </row>
    <row r="3471" spans="22:23" x14ac:dyDescent="0.25">
      <c r="V3471" s="1">
        <v>3469</v>
      </c>
      <c r="W3471" s="1" t="s">
        <v>6059</v>
      </c>
    </row>
    <row r="3472" spans="22:23" x14ac:dyDescent="0.25">
      <c r="V3472" s="1">
        <v>3470</v>
      </c>
      <c r="W3472" s="1" t="s">
        <v>5787</v>
      </c>
    </row>
    <row r="3473" spans="22:23" x14ac:dyDescent="0.25">
      <c r="V3473" s="1">
        <v>3471</v>
      </c>
      <c r="W3473" s="1" t="s">
        <v>4802</v>
      </c>
    </row>
    <row r="3474" spans="22:23" x14ac:dyDescent="0.25">
      <c r="V3474" s="1">
        <v>3472</v>
      </c>
      <c r="W3474" s="1" t="s">
        <v>6501</v>
      </c>
    </row>
    <row r="3475" spans="22:23" x14ac:dyDescent="0.25">
      <c r="V3475" s="1">
        <v>3473</v>
      </c>
      <c r="W3475" s="1" t="s">
        <v>6535</v>
      </c>
    </row>
    <row r="3476" spans="22:23" x14ac:dyDescent="0.25">
      <c r="V3476" s="1">
        <v>3474</v>
      </c>
      <c r="W3476" s="1" t="s">
        <v>6569</v>
      </c>
    </row>
    <row r="3477" spans="22:23" x14ac:dyDescent="0.25">
      <c r="V3477" s="1">
        <v>3475</v>
      </c>
      <c r="W3477" s="1" t="s">
        <v>5142</v>
      </c>
    </row>
    <row r="3478" spans="22:23" x14ac:dyDescent="0.25">
      <c r="V3478" s="1">
        <v>3476</v>
      </c>
      <c r="W3478" s="1" t="s">
        <v>5516</v>
      </c>
    </row>
    <row r="3479" spans="22:23" x14ac:dyDescent="0.25">
      <c r="V3479" s="1">
        <v>3477</v>
      </c>
      <c r="W3479" s="1" t="s">
        <v>5889</v>
      </c>
    </row>
    <row r="3480" spans="22:23" x14ac:dyDescent="0.25">
      <c r="V3480" s="1">
        <v>3478</v>
      </c>
      <c r="W3480" s="1" t="s">
        <v>5923</v>
      </c>
    </row>
    <row r="3481" spans="22:23" x14ac:dyDescent="0.25">
      <c r="V3481" s="1">
        <v>3479</v>
      </c>
      <c r="W3481" s="1" t="s">
        <v>6025</v>
      </c>
    </row>
    <row r="3482" spans="22:23" x14ac:dyDescent="0.25">
      <c r="V3482" s="1">
        <v>3480</v>
      </c>
      <c r="W3482" s="1" t="s">
        <v>6671</v>
      </c>
    </row>
    <row r="3483" spans="22:23" x14ac:dyDescent="0.25">
      <c r="V3483" s="1">
        <v>3481</v>
      </c>
      <c r="W3483" s="1" t="s">
        <v>5821</v>
      </c>
    </row>
    <row r="3484" spans="22:23" x14ac:dyDescent="0.25">
      <c r="V3484" s="1">
        <v>3482</v>
      </c>
      <c r="W3484" s="1" t="s">
        <v>4938</v>
      </c>
    </row>
    <row r="3485" spans="22:23" x14ac:dyDescent="0.25">
      <c r="V3485" s="1">
        <v>3483</v>
      </c>
      <c r="W3485" s="1" t="s">
        <v>4734</v>
      </c>
    </row>
    <row r="3486" spans="22:23" x14ac:dyDescent="0.25">
      <c r="V3486" s="1">
        <v>3484</v>
      </c>
      <c r="W3486" s="1" t="s">
        <v>6637</v>
      </c>
    </row>
    <row r="3487" spans="22:23" x14ac:dyDescent="0.25">
      <c r="V3487" s="1">
        <v>3485</v>
      </c>
      <c r="W3487" s="1" t="s">
        <v>4632</v>
      </c>
    </row>
    <row r="3488" spans="22:23" x14ac:dyDescent="0.25">
      <c r="V3488" s="1">
        <v>3486</v>
      </c>
      <c r="W3488" s="1" t="s">
        <v>6093</v>
      </c>
    </row>
    <row r="3489" spans="22:23" x14ac:dyDescent="0.25">
      <c r="V3489" s="1">
        <v>3487</v>
      </c>
      <c r="W3489" s="1" t="s">
        <v>4700</v>
      </c>
    </row>
    <row r="3490" spans="22:23" x14ac:dyDescent="0.25">
      <c r="V3490" s="1">
        <v>3488</v>
      </c>
      <c r="W3490" s="1" t="s">
        <v>6705</v>
      </c>
    </row>
    <row r="3491" spans="22:23" x14ac:dyDescent="0.25">
      <c r="V3491" s="1">
        <v>3489</v>
      </c>
      <c r="W3491" s="1" t="s">
        <v>5322</v>
      </c>
    </row>
    <row r="3492" spans="22:23" x14ac:dyDescent="0.25">
      <c r="V3492" s="1">
        <v>3490</v>
      </c>
      <c r="W3492" s="1" t="s">
        <v>6205</v>
      </c>
    </row>
    <row r="3493" spans="22:23" x14ac:dyDescent="0.25">
      <c r="V3493" s="1">
        <v>3491</v>
      </c>
      <c r="W3493" s="1" t="s">
        <v>6137</v>
      </c>
    </row>
    <row r="3494" spans="22:23" x14ac:dyDescent="0.25">
      <c r="V3494" s="1">
        <v>3492</v>
      </c>
      <c r="W3494" s="1" t="s">
        <v>5288</v>
      </c>
    </row>
    <row r="3495" spans="22:23" x14ac:dyDescent="0.25">
      <c r="V3495" s="1">
        <v>3493</v>
      </c>
      <c r="W3495" s="1" t="s">
        <v>5220</v>
      </c>
    </row>
    <row r="3496" spans="22:23" x14ac:dyDescent="0.25">
      <c r="V3496" s="1">
        <v>3494</v>
      </c>
      <c r="W3496" s="1" t="s">
        <v>5593</v>
      </c>
    </row>
    <row r="3497" spans="22:23" x14ac:dyDescent="0.25">
      <c r="V3497" s="1">
        <v>3495</v>
      </c>
      <c r="W3497" s="1" t="s">
        <v>5254</v>
      </c>
    </row>
    <row r="3498" spans="22:23" x14ac:dyDescent="0.25">
      <c r="V3498" s="1">
        <v>3496</v>
      </c>
      <c r="W3498" s="1" t="s">
        <v>6171</v>
      </c>
    </row>
    <row r="3499" spans="22:23" x14ac:dyDescent="0.25">
      <c r="V3499" s="1">
        <v>3497</v>
      </c>
      <c r="W3499" s="1" t="s">
        <v>5763</v>
      </c>
    </row>
    <row r="3500" spans="22:23" x14ac:dyDescent="0.25">
      <c r="V3500" s="1">
        <v>3498</v>
      </c>
      <c r="W3500" s="1" t="s">
        <v>4778</v>
      </c>
    </row>
    <row r="3501" spans="22:23" x14ac:dyDescent="0.25">
      <c r="V3501" s="1">
        <v>3499</v>
      </c>
      <c r="W3501" s="1" t="s">
        <v>4880</v>
      </c>
    </row>
    <row r="3502" spans="22:23" x14ac:dyDescent="0.25">
      <c r="V3502" s="1">
        <v>3500</v>
      </c>
      <c r="W3502" s="1" t="s">
        <v>6239</v>
      </c>
    </row>
    <row r="3503" spans="22:23" x14ac:dyDescent="0.25">
      <c r="V3503" s="1">
        <v>3501</v>
      </c>
      <c r="W3503" s="1" t="s">
        <v>5356</v>
      </c>
    </row>
    <row r="3504" spans="22:23" x14ac:dyDescent="0.25">
      <c r="V3504" s="1">
        <v>3502</v>
      </c>
      <c r="W3504" s="1" t="s">
        <v>5559</v>
      </c>
    </row>
    <row r="3505" spans="22:23" x14ac:dyDescent="0.25">
      <c r="V3505" s="1">
        <v>3503</v>
      </c>
      <c r="W3505" s="1" t="s">
        <v>5695</v>
      </c>
    </row>
    <row r="3506" spans="22:23" x14ac:dyDescent="0.25">
      <c r="V3506" s="1">
        <v>3504</v>
      </c>
      <c r="W3506" s="1" t="s">
        <v>5627</v>
      </c>
    </row>
    <row r="3507" spans="22:23" x14ac:dyDescent="0.25">
      <c r="V3507" s="1">
        <v>3505</v>
      </c>
      <c r="W3507" s="1" t="s">
        <v>5016</v>
      </c>
    </row>
    <row r="3508" spans="22:23" x14ac:dyDescent="0.25">
      <c r="V3508" s="1">
        <v>3506</v>
      </c>
      <c r="W3508" s="1" t="s">
        <v>6273</v>
      </c>
    </row>
    <row r="3509" spans="22:23" x14ac:dyDescent="0.25">
      <c r="V3509" s="1">
        <v>3507</v>
      </c>
      <c r="W3509" s="1" t="s">
        <v>5390</v>
      </c>
    </row>
    <row r="3510" spans="22:23" x14ac:dyDescent="0.25">
      <c r="V3510" s="1">
        <v>3508</v>
      </c>
      <c r="W3510" s="1" t="s">
        <v>5967</v>
      </c>
    </row>
    <row r="3511" spans="22:23" x14ac:dyDescent="0.25">
      <c r="V3511" s="1">
        <v>3509</v>
      </c>
      <c r="W3511" s="1" t="s">
        <v>5729</v>
      </c>
    </row>
    <row r="3512" spans="22:23" x14ac:dyDescent="0.25">
      <c r="V3512" s="1">
        <v>3510</v>
      </c>
      <c r="W3512" s="1" t="s">
        <v>6613</v>
      </c>
    </row>
    <row r="3513" spans="22:23" x14ac:dyDescent="0.25">
      <c r="V3513" s="1">
        <v>3511</v>
      </c>
      <c r="W3513" s="1" t="s">
        <v>5118</v>
      </c>
    </row>
    <row r="3514" spans="22:23" x14ac:dyDescent="0.25">
      <c r="V3514" s="1">
        <v>3512</v>
      </c>
      <c r="W3514" s="1" t="s">
        <v>4914</v>
      </c>
    </row>
    <row r="3515" spans="22:23" x14ac:dyDescent="0.25">
      <c r="V3515" s="1">
        <v>3513</v>
      </c>
      <c r="W3515" s="1" t="s">
        <v>5186</v>
      </c>
    </row>
    <row r="3516" spans="22:23" x14ac:dyDescent="0.25">
      <c r="V3516" s="1">
        <v>3514</v>
      </c>
      <c r="W3516" s="1" t="s">
        <v>6749</v>
      </c>
    </row>
    <row r="3517" spans="22:23" x14ac:dyDescent="0.25">
      <c r="V3517" s="1">
        <v>3515</v>
      </c>
      <c r="W3517" s="1" t="s">
        <v>5424</v>
      </c>
    </row>
    <row r="3518" spans="22:23" x14ac:dyDescent="0.25">
      <c r="V3518" s="1">
        <v>3516</v>
      </c>
      <c r="W3518" s="1" t="s">
        <v>4676</v>
      </c>
    </row>
    <row r="3519" spans="22:23" x14ac:dyDescent="0.25">
      <c r="V3519" s="1">
        <v>3517</v>
      </c>
      <c r="W3519" s="1" t="s">
        <v>6307</v>
      </c>
    </row>
    <row r="3520" spans="22:23" x14ac:dyDescent="0.25">
      <c r="V3520" s="1">
        <v>3518</v>
      </c>
      <c r="W3520" s="1" t="s">
        <v>6341</v>
      </c>
    </row>
    <row r="3521" spans="22:23" x14ac:dyDescent="0.25">
      <c r="V3521" s="1">
        <v>3519</v>
      </c>
      <c r="W3521" s="1" t="s">
        <v>6375</v>
      </c>
    </row>
    <row r="3522" spans="22:23" x14ac:dyDescent="0.25">
      <c r="V3522" s="1">
        <v>3520</v>
      </c>
      <c r="W3522" s="1" t="s">
        <v>5458</v>
      </c>
    </row>
    <row r="3523" spans="22:23" x14ac:dyDescent="0.25">
      <c r="V3523" s="1">
        <v>3521</v>
      </c>
      <c r="W3523" s="1" t="s">
        <v>6409</v>
      </c>
    </row>
    <row r="3524" spans="22:23" x14ac:dyDescent="0.25">
      <c r="V3524" s="1">
        <v>3522</v>
      </c>
      <c r="W3524" s="1" t="s">
        <v>5661</v>
      </c>
    </row>
    <row r="3525" spans="22:23" x14ac:dyDescent="0.25">
      <c r="V3525" s="1">
        <v>3523</v>
      </c>
      <c r="W3525" s="1" t="s">
        <v>4982</v>
      </c>
    </row>
    <row r="3526" spans="22:23" x14ac:dyDescent="0.25">
      <c r="V3526" s="1">
        <v>3524</v>
      </c>
      <c r="W3526" s="1" t="s">
        <v>5865</v>
      </c>
    </row>
    <row r="3527" spans="22:23" x14ac:dyDescent="0.25">
      <c r="V3527" s="1">
        <v>3525</v>
      </c>
      <c r="W3527" s="1" t="s">
        <v>6001</v>
      </c>
    </row>
    <row r="3528" spans="22:23" x14ac:dyDescent="0.25">
      <c r="V3528" s="1">
        <v>3526</v>
      </c>
      <c r="W3528" s="1" t="s">
        <v>5084</v>
      </c>
    </row>
    <row r="3529" spans="22:23" x14ac:dyDescent="0.25">
      <c r="V3529" s="1">
        <v>3527</v>
      </c>
      <c r="W3529" s="1" t="s">
        <v>6443</v>
      </c>
    </row>
    <row r="3530" spans="22:23" x14ac:dyDescent="0.25">
      <c r="V3530" s="1">
        <v>3528</v>
      </c>
      <c r="W3530" s="1" t="s">
        <v>5492</v>
      </c>
    </row>
    <row r="3531" spans="22:23" x14ac:dyDescent="0.25">
      <c r="V3531" s="1">
        <v>3529</v>
      </c>
      <c r="W3531" s="1" t="s">
        <v>4846</v>
      </c>
    </row>
    <row r="3532" spans="22:23" x14ac:dyDescent="0.25">
      <c r="V3532" s="1">
        <v>3530</v>
      </c>
      <c r="W3532" s="1" t="s">
        <v>5050</v>
      </c>
    </row>
    <row r="3533" spans="22:23" x14ac:dyDescent="0.25">
      <c r="V3533" s="1">
        <v>3531</v>
      </c>
      <c r="W3533" s="1" t="s">
        <v>6477</v>
      </c>
    </row>
    <row r="3534" spans="22:23" x14ac:dyDescent="0.25">
      <c r="V3534" s="1">
        <v>3532</v>
      </c>
      <c r="W3534" s="1" t="s">
        <v>6069</v>
      </c>
    </row>
    <row r="3535" spans="22:23" x14ac:dyDescent="0.25">
      <c r="V3535" s="1">
        <v>3533</v>
      </c>
      <c r="W3535" s="1" t="s">
        <v>5797</v>
      </c>
    </row>
    <row r="3536" spans="22:23" x14ac:dyDescent="0.25">
      <c r="V3536" s="1">
        <v>3534</v>
      </c>
      <c r="W3536" s="1" t="s">
        <v>4812</v>
      </c>
    </row>
    <row r="3537" spans="22:23" x14ac:dyDescent="0.25">
      <c r="V3537" s="1">
        <v>3535</v>
      </c>
      <c r="W3537" s="1" t="s">
        <v>6511</v>
      </c>
    </row>
    <row r="3538" spans="22:23" x14ac:dyDescent="0.25">
      <c r="V3538" s="1">
        <v>3536</v>
      </c>
      <c r="W3538" s="1" t="s">
        <v>6545</v>
      </c>
    </row>
    <row r="3539" spans="22:23" x14ac:dyDescent="0.25">
      <c r="V3539" s="1">
        <v>3537</v>
      </c>
      <c r="W3539" s="1" t="s">
        <v>6579</v>
      </c>
    </row>
    <row r="3540" spans="22:23" x14ac:dyDescent="0.25">
      <c r="V3540" s="1">
        <v>3538</v>
      </c>
      <c r="W3540" s="1" t="s">
        <v>5152</v>
      </c>
    </row>
    <row r="3541" spans="22:23" x14ac:dyDescent="0.25">
      <c r="V3541" s="1">
        <v>3539</v>
      </c>
      <c r="W3541" s="1" t="s">
        <v>5526</v>
      </c>
    </row>
    <row r="3542" spans="22:23" x14ac:dyDescent="0.25">
      <c r="V3542" s="1">
        <v>3540</v>
      </c>
      <c r="W3542" s="1" t="s">
        <v>5899</v>
      </c>
    </row>
    <row r="3543" spans="22:23" x14ac:dyDescent="0.25">
      <c r="V3543" s="1">
        <v>3541</v>
      </c>
      <c r="W3543" s="1" t="s">
        <v>5933</v>
      </c>
    </row>
    <row r="3544" spans="22:23" x14ac:dyDescent="0.25">
      <c r="V3544" s="1">
        <v>3542</v>
      </c>
      <c r="W3544" s="1" t="s">
        <v>6035</v>
      </c>
    </row>
    <row r="3545" spans="22:23" x14ac:dyDescent="0.25">
      <c r="V3545" s="1">
        <v>3543</v>
      </c>
      <c r="W3545" s="1" t="s">
        <v>6681</v>
      </c>
    </row>
    <row r="3546" spans="22:23" x14ac:dyDescent="0.25">
      <c r="V3546" s="1">
        <v>3544</v>
      </c>
      <c r="W3546" s="1" t="s">
        <v>5831</v>
      </c>
    </row>
    <row r="3547" spans="22:23" x14ac:dyDescent="0.25">
      <c r="V3547" s="1">
        <v>3545</v>
      </c>
      <c r="W3547" s="1" t="s">
        <v>4948</v>
      </c>
    </row>
    <row r="3548" spans="22:23" x14ac:dyDescent="0.25">
      <c r="V3548" s="1">
        <v>3546</v>
      </c>
      <c r="W3548" s="1" t="s">
        <v>4744</v>
      </c>
    </row>
    <row r="3549" spans="22:23" x14ac:dyDescent="0.25">
      <c r="V3549" s="1">
        <v>3547</v>
      </c>
      <c r="W3549" s="1" t="s">
        <v>6647</v>
      </c>
    </row>
    <row r="3550" spans="22:23" x14ac:dyDescent="0.25">
      <c r="V3550" s="1">
        <v>3548</v>
      </c>
      <c r="W3550" s="1" t="s">
        <v>4642</v>
      </c>
    </row>
    <row r="3551" spans="22:23" x14ac:dyDescent="0.25">
      <c r="V3551" s="1">
        <v>3549</v>
      </c>
      <c r="W3551" s="1" t="s">
        <v>6103</v>
      </c>
    </row>
    <row r="3552" spans="22:23" x14ac:dyDescent="0.25">
      <c r="V3552" s="1">
        <v>3550</v>
      </c>
      <c r="W3552" s="1" t="s">
        <v>4710</v>
      </c>
    </row>
    <row r="3553" spans="22:23" x14ac:dyDescent="0.25">
      <c r="V3553" s="1">
        <v>3551</v>
      </c>
      <c r="W3553" s="1" t="s">
        <v>6715</v>
      </c>
    </row>
    <row r="3554" spans="22:23" x14ac:dyDescent="0.25">
      <c r="V3554" s="1">
        <v>3552</v>
      </c>
      <c r="W3554" s="1" t="s">
        <v>5314</v>
      </c>
    </row>
    <row r="3555" spans="22:23" x14ac:dyDescent="0.25">
      <c r="V3555" s="1">
        <v>3553</v>
      </c>
      <c r="W3555" s="1" t="s">
        <v>6197</v>
      </c>
    </row>
    <row r="3556" spans="22:23" x14ac:dyDescent="0.25">
      <c r="V3556" s="1">
        <v>3554</v>
      </c>
      <c r="W3556" s="1" t="s">
        <v>6129</v>
      </c>
    </row>
    <row r="3557" spans="22:23" x14ac:dyDescent="0.25">
      <c r="V3557" s="1">
        <v>3555</v>
      </c>
      <c r="W3557" s="1" t="s">
        <v>5280</v>
      </c>
    </row>
    <row r="3558" spans="22:23" x14ac:dyDescent="0.25">
      <c r="V3558" s="1">
        <v>3556</v>
      </c>
      <c r="W3558" s="1" t="s">
        <v>5212</v>
      </c>
    </row>
    <row r="3559" spans="22:23" x14ac:dyDescent="0.25">
      <c r="V3559" s="1">
        <v>3557</v>
      </c>
      <c r="W3559" s="1" t="s">
        <v>5585</v>
      </c>
    </row>
    <row r="3560" spans="22:23" x14ac:dyDescent="0.25">
      <c r="V3560" s="1">
        <v>3558</v>
      </c>
      <c r="W3560" s="1" t="s">
        <v>5246</v>
      </c>
    </row>
    <row r="3561" spans="22:23" x14ac:dyDescent="0.25">
      <c r="V3561" s="1">
        <v>3559</v>
      </c>
      <c r="W3561" s="1" t="s">
        <v>6163</v>
      </c>
    </row>
    <row r="3562" spans="22:23" x14ac:dyDescent="0.25">
      <c r="V3562" s="1">
        <v>3560</v>
      </c>
      <c r="W3562" s="1" t="s">
        <v>5755</v>
      </c>
    </row>
    <row r="3563" spans="22:23" x14ac:dyDescent="0.25">
      <c r="V3563" s="1">
        <v>3561</v>
      </c>
      <c r="W3563" s="1" t="s">
        <v>4770</v>
      </c>
    </row>
    <row r="3564" spans="22:23" x14ac:dyDescent="0.25">
      <c r="V3564" s="1">
        <v>3562</v>
      </c>
      <c r="W3564" s="1" t="s">
        <v>4872</v>
      </c>
    </row>
    <row r="3565" spans="22:23" x14ac:dyDescent="0.25">
      <c r="V3565" s="1">
        <v>3563</v>
      </c>
      <c r="W3565" s="1" t="s">
        <v>6231</v>
      </c>
    </row>
    <row r="3566" spans="22:23" x14ac:dyDescent="0.25">
      <c r="V3566" s="1">
        <v>3564</v>
      </c>
      <c r="W3566" s="1" t="s">
        <v>5348</v>
      </c>
    </row>
    <row r="3567" spans="22:23" x14ac:dyDescent="0.25">
      <c r="V3567" s="1">
        <v>3565</v>
      </c>
      <c r="W3567" s="1" t="s">
        <v>5551</v>
      </c>
    </row>
    <row r="3568" spans="22:23" x14ac:dyDescent="0.25">
      <c r="V3568" s="1">
        <v>3566</v>
      </c>
      <c r="W3568" s="1" t="s">
        <v>5687</v>
      </c>
    </row>
    <row r="3569" spans="22:23" x14ac:dyDescent="0.25">
      <c r="V3569" s="1">
        <v>3567</v>
      </c>
      <c r="W3569" s="1" t="s">
        <v>5619</v>
      </c>
    </row>
    <row r="3570" spans="22:23" x14ac:dyDescent="0.25">
      <c r="V3570" s="1">
        <v>3568</v>
      </c>
      <c r="W3570" s="1" t="s">
        <v>5008</v>
      </c>
    </row>
    <row r="3571" spans="22:23" x14ac:dyDescent="0.25">
      <c r="V3571" s="1">
        <v>3569</v>
      </c>
      <c r="W3571" s="1" t="s">
        <v>6265</v>
      </c>
    </row>
    <row r="3572" spans="22:23" x14ac:dyDescent="0.25">
      <c r="V3572" s="1">
        <v>3570</v>
      </c>
      <c r="W3572" s="1" t="s">
        <v>5382</v>
      </c>
    </row>
    <row r="3573" spans="22:23" x14ac:dyDescent="0.25">
      <c r="V3573" s="1">
        <v>3571</v>
      </c>
      <c r="W3573" s="1" t="s">
        <v>5959</v>
      </c>
    </row>
    <row r="3574" spans="22:23" x14ac:dyDescent="0.25">
      <c r="V3574" s="1">
        <v>3572</v>
      </c>
      <c r="W3574" s="1" t="s">
        <v>5721</v>
      </c>
    </row>
    <row r="3575" spans="22:23" x14ac:dyDescent="0.25">
      <c r="V3575" s="1">
        <v>3573</v>
      </c>
      <c r="W3575" s="1" t="s">
        <v>6605</v>
      </c>
    </row>
    <row r="3576" spans="22:23" x14ac:dyDescent="0.25">
      <c r="V3576" s="1">
        <v>3574</v>
      </c>
      <c r="W3576" s="1" t="s">
        <v>5110</v>
      </c>
    </row>
    <row r="3577" spans="22:23" x14ac:dyDescent="0.25">
      <c r="V3577" s="1">
        <v>3575</v>
      </c>
      <c r="W3577" s="1" t="s">
        <v>4906</v>
      </c>
    </row>
    <row r="3578" spans="22:23" x14ac:dyDescent="0.25">
      <c r="V3578" s="1">
        <v>3576</v>
      </c>
      <c r="W3578" s="1" t="s">
        <v>5178</v>
      </c>
    </row>
    <row r="3579" spans="22:23" x14ac:dyDescent="0.25">
      <c r="V3579" s="1">
        <v>3577</v>
      </c>
      <c r="W3579" s="1" t="s">
        <v>6741</v>
      </c>
    </row>
    <row r="3580" spans="22:23" x14ac:dyDescent="0.25">
      <c r="V3580" s="1">
        <v>3578</v>
      </c>
      <c r="W3580" s="1" t="s">
        <v>5416</v>
      </c>
    </row>
    <row r="3581" spans="22:23" x14ac:dyDescent="0.25">
      <c r="V3581" s="1">
        <v>3579</v>
      </c>
      <c r="W3581" s="1" t="s">
        <v>4668</v>
      </c>
    </row>
    <row r="3582" spans="22:23" x14ac:dyDescent="0.25">
      <c r="V3582" s="1">
        <v>3580</v>
      </c>
      <c r="W3582" s="1" t="s">
        <v>6299</v>
      </c>
    </row>
    <row r="3583" spans="22:23" x14ac:dyDescent="0.25">
      <c r="V3583" s="1">
        <v>3581</v>
      </c>
      <c r="W3583" s="1" t="s">
        <v>6333</v>
      </c>
    </row>
    <row r="3584" spans="22:23" x14ac:dyDescent="0.25">
      <c r="V3584" s="1">
        <v>3582</v>
      </c>
      <c r="W3584" s="1" t="s">
        <v>6367</v>
      </c>
    </row>
    <row r="3585" spans="22:23" x14ac:dyDescent="0.25">
      <c r="V3585" s="1">
        <v>3583</v>
      </c>
      <c r="W3585" s="1" t="s">
        <v>5450</v>
      </c>
    </row>
    <row r="3586" spans="22:23" x14ac:dyDescent="0.25">
      <c r="V3586" s="1">
        <v>3584</v>
      </c>
      <c r="W3586" s="1" t="s">
        <v>6401</v>
      </c>
    </row>
    <row r="3587" spans="22:23" x14ac:dyDescent="0.25">
      <c r="V3587" s="1">
        <v>3585</v>
      </c>
      <c r="W3587" s="1" t="s">
        <v>5653</v>
      </c>
    </row>
    <row r="3588" spans="22:23" x14ac:dyDescent="0.25">
      <c r="V3588" s="1">
        <v>3586</v>
      </c>
      <c r="W3588" s="1" t="s">
        <v>4974</v>
      </c>
    </row>
    <row r="3589" spans="22:23" x14ac:dyDescent="0.25">
      <c r="V3589" s="1">
        <v>3587</v>
      </c>
      <c r="W3589" s="1" t="s">
        <v>5857</v>
      </c>
    </row>
    <row r="3590" spans="22:23" x14ac:dyDescent="0.25">
      <c r="V3590" s="1">
        <v>3588</v>
      </c>
      <c r="W3590" s="1" t="s">
        <v>5993</v>
      </c>
    </row>
    <row r="3591" spans="22:23" x14ac:dyDescent="0.25">
      <c r="V3591" s="1">
        <v>3589</v>
      </c>
      <c r="W3591" s="1" t="s">
        <v>5076</v>
      </c>
    </row>
    <row r="3592" spans="22:23" x14ac:dyDescent="0.25">
      <c r="V3592" s="1">
        <v>3590</v>
      </c>
      <c r="W3592" s="1" t="s">
        <v>6435</v>
      </c>
    </row>
    <row r="3593" spans="22:23" x14ac:dyDescent="0.25">
      <c r="V3593" s="1">
        <v>3591</v>
      </c>
      <c r="W3593" s="1" t="s">
        <v>5484</v>
      </c>
    </row>
    <row r="3594" spans="22:23" x14ac:dyDescent="0.25">
      <c r="V3594" s="1">
        <v>3592</v>
      </c>
      <c r="W3594" s="1" t="s">
        <v>4838</v>
      </c>
    </row>
    <row r="3595" spans="22:23" x14ac:dyDescent="0.25">
      <c r="V3595" s="1">
        <v>3593</v>
      </c>
      <c r="W3595" s="1" t="s">
        <v>5042</v>
      </c>
    </row>
    <row r="3596" spans="22:23" x14ac:dyDescent="0.25">
      <c r="V3596" s="1">
        <v>3594</v>
      </c>
      <c r="W3596" s="1" t="s">
        <v>6469</v>
      </c>
    </row>
    <row r="3597" spans="22:23" x14ac:dyDescent="0.25">
      <c r="V3597" s="1">
        <v>3595</v>
      </c>
      <c r="W3597" s="1" t="s">
        <v>6061</v>
      </c>
    </row>
    <row r="3598" spans="22:23" x14ac:dyDescent="0.25">
      <c r="V3598" s="1">
        <v>3596</v>
      </c>
      <c r="W3598" s="1" t="s">
        <v>5789</v>
      </c>
    </row>
    <row r="3599" spans="22:23" x14ac:dyDescent="0.25">
      <c r="V3599" s="1">
        <v>3597</v>
      </c>
      <c r="W3599" s="1" t="s">
        <v>4804</v>
      </c>
    </row>
    <row r="3600" spans="22:23" x14ac:dyDescent="0.25">
      <c r="V3600" s="1">
        <v>3598</v>
      </c>
      <c r="W3600" s="1" t="s">
        <v>6503</v>
      </c>
    </row>
    <row r="3601" spans="22:23" x14ac:dyDescent="0.25">
      <c r="V3601" s="1">
        <v>3599</v>
      </c>
      <c r="W3601" s="1" t="s">
        <v>6537</v>
      </c>
    </row>
    <row r="3602" spans="22:23" x14ac:dyDescent="0.25">
      <c r="V3602" s="1">
        <v>3600</v>
      </c>
      <c r="W3602" s="1" t="s">
        <v>6571</v>
      </c>
    </row>
    <row r="3603" spans="22:23" x14ac:dyDescent="0.25">
      <c r="V3603" s="1">
        <v>3601</v>
      </c>
      <c r="W3603" s="1" t="s">
        <v>5144</v>
      </c>
    </row>
    <row r="3604" spans="22:23" x14ac:dyDescent="0.25">
      <c r="V3604" s="1">
        <v>3602</v>
      </c>
      <c r="W3604" s="1" t="s">
        <v>5518</v>
      </c>
    </row>
    <row r="3605" spans="22:23" x14ac:dyDescent="0.25">
      <c r="V3605" s="1">
        <v>3603</v>
      </c>
      <c r="W3605" s="1" t="s">
        <v>5891</v>
      </c>
    </row>
    <row r="3606" spans="22:23" x14ac:dyDescent="0.25">
      <c r="V3606" s="1">
        <v>3604</v>
      </c>
      <c r="W3606" s="1" t="s">
        <v>5925</v>
      </c>
    </row>
    <row r="3607" spans="22:23" x14ac:dyDescent="0.25">
      <c r="V3607" s="1">
        <v>3605</v>
      </c>
      <c r="W3607" s="1" t="s">
        <v>6027</v>
      </c>
    </row>
    <row r="3608" spans="22:23" x14ac:dyDescent="0.25">
      <c r="V3608" s="1">
        <v>3606</v>
      </c>
      <c r="W3608" s="1" t="s">
        <v>6673</v>
      </c>
    </row>
    <row r="3609" spans="22:23" x14ac:dyDescent="0.25">
      <c r="V3609" s="1">
        <v>3607</v>
      </c>
      <c r="W3609" s="1" t="s">
        <v>5823</v>
      </c>
    </row>
    <row r="3610" spans="22:23" x14ac:dyDescent="0.25">
      <c r="V3610" s="1">
        <v>3608</v>
      </c>
      <c r="W3610" s="1" t="s">
        <v>4940</v>
      </c>
    </row>
    <row r="3611" spans="22:23" x14ac:dyDescent="0.25">
      <c r="V3611" s="1">
        <v>3609</v>
      </c>
      <c r="W3611" s="1" t="s">
        <v>4736</v>
      </c>
    </row>
    <row r="3612" spans="22:23" x14ac:dyDescent="0.25">
      <c r="V3612" s="1">
        <v>3610</v>
      </c>
      <c r="W3612" s="1" t="s">
        <v>6639</v>
      </c>
    </row>
    <row r="3613" spans="22:23" x14ac:dyDescent="0.25">
      <c r="V3613" s="1">
        <v>3611</v>
      </c>
      <c r="W3613" s="1" t="s">
        <v>4634</v>
      </c>
    </row>
    <row r="3614" spans="22:23" x14ac:dyDescent="0.25">
      <c r="V3614" s="1">
        <v>3612</v>
      </c>
      <c r="W3614" s="1" t="s">
        <v>6095</v>
      </c>
    </row>
    <row r="3615" spans="22:23" x14ac:dyDescent="0.25">
      <c r="V3615" s="1">
        <v>3613</v>
      </c>
      <c r="W3615" s="1" t="s">
        <v>4702</v>
      </c>
    </row>
    <row r="3616" spans="22:23" x14ac:dyDescent="0.25">
      <c r="V3616" s="1">
        <v>3614</v>
      </c>
      <c r="W3616" s="1" t="s">
        <v>6707</v>
      </c>
    </row>
    <row r="3617" spans="22:23" x14ac:dyDescent="0.25">
      <c r="V3617" s="1">
        <v>3615</v>
      </c>
      <c r="W3617" s="1" t="s">
        <v>5324</v>
      </c>
    </row>
    <row r="3618" spans="22:23" x14ac:dyDescent="0.25">
      <c r="V3618" s="1">
        <v>3616</v>
      </c>
      <c r="W3618" s="1" t="s">
        <v>6207</v>
      </c>
    </row>
    <row r="3619" spans="22:23" x14ac:dyDescent="0.25">
      <c r="V3619" s="1">
        <v>3617</v>
      </c>
      <c r="W3619" s="1" t="s">
        <v>6139</v>
      </c>
    </row>
    <row r="3620" spans="22:23" x14ac:dyDescent="0.25">
      <c r="V3620" s="1">
        <v>3618</v>
      </c>
      <c r="W3620" s="1" t="s">
        <v>5290</v>
      </c>
    </row>
    <row r="3621" spans="22:23" x14ac:dyDescent="0.25">
      <c r="V3621" s="1">
        <v>3619</v>
      </c>
      <c r="W3621" s="1" t="s">
        <v>5222</v>
      </c>
    </row>
    <row r="3622" spans="22:23" x14ac:dyDescent="0.25">
      <c r="V3622" s="1">
        <v>3620</v>
      </c>
      <c r="W3622" s="1" t="s">
        <v>5595</v>
      </c>
    </row>
    <row r="3623" spans="22:23" x14ac:dyDescent="0.25">
      <c r="V3623" s="1">
        <v>3621</v>
      </c>
      <c r="W3623" s="1" t="s">
        <v>5256</v>
      </c>
    </row>
    <row r="3624" spans="22:23" x14ac:dyDescent="0.25">
      <c r="V3624" s="1">
        <v>3622</v>
      </c>
      <c r="W3624" s="1" t="s">
        <v>6173</v>
      </c>
    </row>
    <row r="3625" spans="22:23" x14ac:dyDescent="0.25">
      <c r="V3625" s="1">
        <v>3623</v>
      </c>
      <c r="W3625" s="1" t="s">
        <v>5765</v>
      </c>
    </row>
    <row r="3626" spans="22:23" x14ac:dyDescent="0.25">
      <c r="V3626" s="1">
        <v>3624</v>
      </c>
      <c r="W3626" s="1" t="s">
        <v>4780</v>
      </c>
    </row>
    <row r="3627" spans="22:23" x14ac:dyDescent="0.25">
      <c r="V3627" s="1">
        <v>3625</v>
      </c>
      <c r="W3627" s="1" t="s">
        <v>4882</v>
      </c>
    </row>
    <row r="3628" spans="22:23" x14ac:dyDescent="0.25">
      <c r="V3628" s="1">
        <v>3626</v>
      </c>
      <c r="W3628" s="1" t="s">
        <v>6241</v>
      </c>
    </row>
    <row r="3629" spans="22:23" x14ac:dyDescent="0.25">
      <c r="V3629" s="1">
        <v>3627</v>
      </c>
      <c r="W3629" s="1" t="s">
        <v>5358</v>
      </c>
    </row>
    <row r="3630" spans="22:23" x14ac:dyDescent="0.25">
      <c r="V3630" s="1">
        <v>3628</v>
      </c>
      <c r="W3630" s="1" t="s">
        <v>5561</v>
      </c>
    </row>
    <row r="3631" spans="22:23" x14ac:dyDescent="0.25">
      <c r="V3631" s="1">
        <v>3629</v>
      </c>
      <c r="W3631" s="1" t="s">
        <v>5697</v>
      </c>
    </row>
    <row r="3632" spans="22:23" x14ac:dyDescent="0.25">
      <c r="V3632" s="1">
        <v>3630</v>
      </c>
      <c r="W3632" s="1" t="s">
        <v>5629</v>
      </c>
    </row>
    <row r="3633" spans="22:23" x14ac:dyDescent="0.25">
      <c r="V3633" s="1">
        <v>3631</v>
      </c>
      <c r="W3633" s="1" t="s">
        <v>5018</v>
      </c>
    </row>
    <row r="3634" spans="22:23" x14ac:dyDescent="0.25">
      <c r="V3634" s="1">
        <v>3632</v>
      </c>
      <c r="W3634" s="1" t="s">
        <v>6275</v>
      </c>
    </row>
    <row r="3635" spans="22:23" x14ac:dyDescent="0.25">
      <c r="V3635" s="1">
        <v>3633</v>
      </c>
      <c r="W3635" s="1" t="s">
        <v>5392</v>
      </c>
    </row>
    <row r="3636" spans="22:23" x14ac:dyDescent="0.25">
      <c r="V3636" s="1">
        <v>3634</v>
      </c>
      <c r="W3636" s="1" t="s">
        <v>5969</v>
      </c>
    </row>
    <row r="3637" spans="22:23" x14ac:dyDescent="0.25">
      <c r="V3637" s="1">
        <v>3635</v>
      </c>
      <c r="W3637" s="1" t="s">
        <v>5731</v>
      </c>
    </row>
    <row r="3638" spans="22:23" x14ac:dyDescent="0.25">
      <c r="V3638" s="1">
        <v>3636</v>
      </c>
      <c r="W3638" s="1" t="s">
        <v>6615</v>
      </c>
    </row>
    <row r="3639" spans="22:23" x14ac:dyDescent="0.25">
      <c r="V3639" s="1">
        <v>3637</v>
      </c>
      <c r="W3639" s="1" t="s">
        <v>5120</v>
      </c>
    </row>
    <row r="3640" spans="22:23" x14ac:dyDescent="0.25">
      <c r="V3640" s="1">
        <v>3638</v>
      </c>
      <c r="W3640" s="1" t="s">
        <v>4916</v>
      </c>
    </row>
    <row r="3641" spans="22:23" x14ac:dyDescent="0.25">
      <c r="V3641" s="1">
        <v>3639</v>
      </c>
      <c r="W3641" s="1" t="s">
        <v>5188</v>
      </c>
    </row>
    <row r="3642" spans="22:23" x14ac:dyDescent="0.25">
      <c r="V3642" s="1">
        <v>3640</v>
      </c>
      <c r="W3642" s="1" t="s">
        <v>6751</v>
      </c>
    </row>
    <row r="3643" spans="22:23" x14ac:dyDescent="0.25">
      <c r="V3643" s="1">
        <v>3641</v>
      </c>
      <c r="W3643" s="1" t="s">
        <v>5426</v>
      </c>
    </row>
    <row r="3644" spans="22:23" x14ac:dyDescent="0.25">
      <c r="V3644" s="1">
        <v>3642</v>
      </c>
      <c r="W3644" s="1" t="s">
        <v>4678</v>
      </c>
    </row>
    <row r="3645" spans="22:23" x14ac:dyDescent="0.25">
      <c r="V3645" s="1">
        <v>3643</v>
      </c>
      <c r="W3645" s="1" t="s">
        <v>6309</v>
      </c>
    </row>
    <row r="3646" spans="22:23" x14ac:dyDescent="0.25">
      <c r="V3646" s="1">
        <v>3644</v>
      </c>
      <c r="W3646" s="1" t="s">
        <v>6343</v>
      </c>
    </row>
    <row r="3647" spans="22:23" x14ac:dyDescent="0.25">
      <c r="V3647" s="1">
        <v>3645</v>
      </c>
      <c r="W3647" s="1" t="s">
        <v>6377</v>
      </c>
    </row>
    <row r="3648" spans="22:23" x14ac:dyDescent="0.25">
      <c r="V3648" s="1">
        <v>3646</v>
      </c>
      <c r="W3648" s="1" t="s">
        <v>5460</v>
      </c>
    </row>
    <row r="3649" spans="22:23" x14ac:dyDescent="0.25">
      <c r="V3649" s="1">
        <v>3647</v>
      </c>
      <c r="W3649" s="1" t="s">
        <v>6411</v>
      </c>
    </row>
    <row r="3650" spans="22:23" x14ac:dyDescent="0.25">
      <c r="V3650" s="1">
        <v>3648</v>
      </c>
      <c r="W3650" s="1" t="s">
        <v>5663</v>
      </c>
    </row>
    <row r="3651" spans="22:23" x14ac:dyDescent="0.25">
      <c r="V3651" s="1">
        <v>3649</v>
      </c>
      <c r="W3651" s="1" t="s">
        <v>4984</v>
      </c>
    </row>
    <row r="3652" spans="22:23" x14ac:dyDescent="0.25">
      <c r="V3652" s="1">
        <v>3650</v>
      </c>
      <c r="W3652" s="1" t="s">
        <v>5867</v>
      </c>
    </row>
    <row r="3653" spans="22:23" x14ac:dyDescent="0.25">
      <c r="V3653" s="1">
        <v>3651</v>
      </c>
      <c r="W3653" s="1" t="s">
        <v>6003</v>
      </c>
    </row>
    <row r="3654" spans="22:23" x14ac:dyDescent="0.25">
      <c r="V3654" s="1">
        <v>3652</v>
      </c>
      <c r="W3654" s="1" t="s">
        <v>5086</v>
      </c>
    </row>
    <row r="3655" spans="22:23" x14ac:dyDescent="0.25">
      <c r="V3655" s="1">
        <v>3653</v>
      </c>
      <c r="W3655" s="1" t="s">
        <v>6445</v>
      </c>
    </row>
    <row r="3656" spans="22:23" x14ac:dyDescent="0.25">
      <c r="V3656" s="1">
        <v>3654</v>
      </c>
      <c r="W3656" s="1" t="s">
        <v>5494</v>
      </c>
    </row>
    <row r="3657" spans="22:23" x14ac:dyDescent="0.25">
      <c r="V3657" s="1">
        <v>3655</v>
      </c>
      <c r="W3657" s="1" t="s">
        <v>4848</v>
      </c>
    </row>
    <row r="3658" spans="22:23" x14ac:dyDescent="0.25">
      <c r="V3658" s="1">
        <v>3656</v>
      </c>
      <c r="W3658" s="1" t="s">
        <v>5052</v>
      </c>
    </row>
    <row r="3659" spans="22:23" x14ac:dyDescent="0.25">
      <c r="V3659" s="1">
        <v>3657</v>
      </c>
      <c r="W3659" s="1" t="s">
        <v>6479</v>
      </c>
    </row>
    <row r="3660" spans="22:23" x14ac:dyDescent="0.25">
      <c r="V3660" s="1">
        <v>3658</v>
      </c>
      <c r="W3660" s="1" t="s">
        <v>6071</v>
      </c>
    </row>
    <row r="3661" spans="22:23" x14ac:dyDescent="0.25">
      <c r="V3661" s="1">
        <v>3659</v>
      </c>
      <c r="W3661" s="1" t="s">
        <v>5799</v>
      </c>
    </row>
    <row r="3662" spans="22:23" x14ac:dyDescent="0.25">
      <c r="V3662" s="1">
        <v>3660</v>
      </c>
      <c r="W3662" s="1" t="s">
        <v>4814</v>
      </c>
    </row>
    <row r="3663" spans="22:23" x14ac:dyDescent="0.25">
      <c r="V3663" s="1">
        <v>3661</v>
      </c>
      <c r="W3663" s="1" t="s">
        <v>6513</v>
      </c>
    </row>
    <row r="3664" spans="22:23" x14ac:dyDescent="0.25">
      <c r="V3664" s="1">
        <v>3662</v>
      </c>
      <c r="W3664" s="1" t="s">
        <v>6547</v>
      </c>
    </row>
    <row r="3665" spans="22:23" x14ac:dyDescent="0.25">
      <c r="V3665" s="1">
        <v>3663</v>
      </c>
      <c r="W3665" s="1" t="s">
        <v>6581</v>
      </c>
    </row>
    <row r="3666" spans="22:23" x14ac:dyDescent="0.25">
      <c r="V3666" s="1">
        <v>3664</v>
      </c>
      <c r="W3666" s="1" t="s">
        <v>5154</v>
      </c>
    </row>
    <row r="3667" spans="22:23" x14ac:dyDescent="0.25">
      <c r="V3667" s="1">
        <v>3665</v>
      </c>
      <c r="W3667" s="1" t="s">
        <v>5528</v>
      </c>
    </row>
    <row r="3668" spans="22:23" x14ac:dyDescent="0.25">
      <c r="V3668" s="1">
        <v>3666</v>
      </c>
      <c r="W3668" s="1" t="s">
        <v>5901</v>
      </c>
    </row>
    <row r="3669" spans="22:23" x14ac:dyDescent="0.25">
      <c r="V3669" s="1">
        <v>3667</v>
      </c>
      <c r="W3669" s="1" t="s">
        <v>5935</v>
      </c>
    </row>
    <row r="3670" spans="22:23" x14ac:dyDescent="0.25">
      <c r="V3670" s="1">
        <v>3668</v>
      </c>
      <c r="W3670" s="1" t="s">
        <v>6037</v>
      </c>
    </row>
    <row r="3671" spans="22:23" x14ac:dyDescent="0.25">
      <c r="V3671" s="1">
        <v>3669</v>
      </c>
      <c r="W3671" s="1" t="s">
        <v>6683</v>
      </c>
    </row>
    <row r="3672" spans="22:23" x14ac:dyDescent="0.25">
      <c r="V3672" s="1">
        <v>3670</v>
      </c>
      <c r="W3672" s="1" t="s">
        <v>5833</v>
      </c>
    </row>
    <row r="3673" spans="22:23" x14ac:dyDescent="0.25">
      <c r="V3673" s="1">
        <v>3671</v>
      </c>
      <c r="W3673" s="1" t="s">
        <v>4950</v>
      </c>
    </row>
    <row r="3674" spans="22:23" x14ac:dyDescent="0.25">
      <c r="V3674" s="1">
        <v>3672</v>
      </c>
      <c r="W3674" s="1" t="s">
        <v>4746</v>
      </c>
    </row>
    <row r="3675" spans="22:23" x14ac:dyDescent="0.25">
      <c r="V3675" s="1">
        <v>3673</v>
      </c>
      <c r="W3675" s="1" t="s">
        <v>6649</v>
      </c>
    </row>
    <row r="3676" spans="22:23" x14ac:dyDescent="0.25">
      <c r="V3676" s="1">
        <v>3674</v>
      </c>
      <c r="W3676" s="1" t="s">
        <v>4644</v>
      </c>
    </row>
    <row r="3677" spans="22:23" x14ac:dyDescent="0.25">
      <c r="V3677" s="1">
        <v>3675</v>
      </c>
      <c r="W3677" s="1" t="s">
        <v>6105</v>
      </c>
    </row>
    <row r="3678" spans="22:23" x14ac:dyDescent="0.25">
      <c r="V3678" s="1">
        <v>3676</v>
      </c>
      <c r="W3678" s="1" t="s">
        <v>4712</v>
      </c>
    </row>
    <row r="3679" spans="22:23" x14ac:dyDescent="0.25">
      <c r="V3679" s="1">
        <v>3677</v>
      </c>
      <c r="W3679" s="1" t="s">
        <v>6717</v>
      </c>
    </row>
    <row r="3680" spans="22:23" x14ac:dyDescent="0.25">
      <c r="V3680" s="1">
        <v>3678</v>
      </c>
      <c r="W3680" s="1" t="s">
        <v>5334</v>
      </c>
    </row>
    <row r="3681" spans="22:23" x14ac:dyDescent="0.25">
      <c r="V3681" s="1">
        <v>3679</v>
      </c>
      <c r="W3681" s="1" t="s">
        <v>6217</v>
      </c>
    </row>
    <row r="3682" spans="22:23" x14ac:dyDescent="0.25">
      <c r="V3682" s="1">
        <v>3680</v>
      </c>
      <c r="W3682" s="1" t="s">
        <v>6149</v>
      </c>
    </row>
    <row r="3683" spans="22:23" x14ac:dyDescent="0.25">
      <c r="V3683" s="1">
        <v>3681</v>
      </c>
      <c r="W3683" s="1" t="s">
        <v>5300</v>
      </c>
    </row>
    <row r="3684" spans="22:23" x14ac:dyDescent="0.25">
      <c r="V3684" s="1">
        <v>3682</v>
      </c>
      <c r="W3684" s="1" t="s">
        <v>5232</v>
      </c>
    </row>
    <row r="3685" spans="22:23" x14ac:dyDescent="0.25">
      <c r="V3685" s="1">
        <v>3683</v>
      </c>
      <c r="W3685" s="1" t="s">
        <v>5605</v>
      </c>
    </row>
    <row r="3686" spans="22:23" x14ac:dyDescent="0.25">
      <c r="V3686" s="1">
        <v>3684</v>
      </c>
      <c r="W3686" s="1" t="s">
        <v>5266</v>
      </c>
    </row>
    <row r="3687" spans="22:23" x14ac:dyDescent="0.25">
      <c r="V3687" s="1">
        <v>3685</v>
      </c>
      <c r="W3687" s="1" t="s">
        <v>6183</v>
      </c>
    </row>
    <row r="3688" spans="22:23" x14ac:dyDescent="0.25">
      <c r="V3688" s="1">
        <v>3686</v>
      </c>
      <c r="W3688" s="1" t="s">
        <v>5775</v>
      </c>
    </row>
    <row r="3689" spans="22:23" x14ac:dyDescent="0.25">
      <c r="V3689" s="1">
        <v>3687</v>
      </c>
      <c r="W3689" s="1" t="s">
        <v>4790</v>
      </c>
    </row>
    <row r="3690" spans="22:23" x14ac:dyDescent="0.25">
      <c r="V3690" s="1">
        <v>3688</v>
      </c>
      <c r="W3690" s="1" t="s">
        <v>4892</v>
      </c>
    </row>
    <row r="3691" spans="22:23" x14ac:dyDescent="0.25">
      <c r="V3691" s="1">
        <v>3689</v>
      </c>
      <c r="W3691" s="1" t="s">
        <v>6251</v>
      </c>
    </row>
    <row r="3692" spans="22:23" x14ac:dyDescent="0.25">
      <c r="V3692" s="1">
        <v>3690</v>
      </c>
      <c r="W3692" s="1" t="s">
        <v>5368</v>
      </c>
    </row>
    <row r="3693" spans="22:23" x14ac:dyDescent="0.25">
      <c r="V3693" s="1">
        <v>3691</v>
      </c>
      <c r="W3693" s="1" t="s">
        <v>5571</v>
      </c>
    </row>
    <row r="3694" spans="22:23" x14ac:dyDescent="0.25">
      <c r="V3694" s="1">
        <v>3692</v>
      </c>
      <c r="W3694" s="1" t="s">
        <v>5707</v>
      </c>
    </row>
    <row r="3695" spans="22:23" x14ac:dyDescent="0.25">
      <c r="V3695" s="1">
        <v>3693</v>
      </c>
      <c r="W3695" s="1" t="s">
        <v>5639</v>
      </c>
    </row>
    <row r="3696" spans="22:23" x14ac:dyDescent="0.25">
      <c r="V3696" s="1">
        <v>3694</v>
      </c>
      <c r="W3696" s="1" t="s">
        <v>5028</v>
      </c>
    </row>
    <row r="3697" spans="22:23" x14ac:dyDescent="0.25">
      <c r="V3697" s="1">
        <v>3695</v>
      </c>
      <c r="W3697" s="1" t="s">
        <v>6285</v>
      </c>
    </row>
    <row r="3698" spans="22:23" x14ac:dyDescent="0.25">
      <c r="V3698" s="1">
        <v>3696</v>
      </c>
      <c r="W3698" s="1" t="s">
        <v>5402</v>
      </c>
    </row>
    <row r="3699" spans="22:23" x14ac:dyDescent="0.25">
      <c r="V3699" s="1">
        <v>3697</v>
      </c>
      <c r="W3699" s="1" t="s">
        <v>5979</v>
      </c>
    </row>
    <row r="3700" spans="22:23" x14ac:dyDescent="0.25">
      <c r="V3700" s="1">
        <v>3698</v>
      </c>
      <c r="W3700" s="1" t="s">
        <v>5741</v>
      </c>
    </row>
    <row r="3701" spans="22:23" x14ac:dyDescent="0.25">
      <c r="V3701" s="1">
        <v>3699</v>
      </c>
      <c r="W3701" s="1" t="s">
        <v>6625</v>
      </c>
    </row>
    <row r="3702" spans="22:23" x14ac:dyDescent="0.25">
      <c r="V3702" s="1">
        <v>3700</v>
      </c>
      <c r="W3702" s="1" t="s">
        <v>5130</v>
      </c>
    </row>
    <row r="3703" spans="22:23" x14ac:dyDescent="0.25">
      <c r="V3703" s="1">
        <v>3701</v>
      </c>
      <c r="W3703" s="1" t="s">
        <v>4926</v>
      </c>
    </row>
    <row r="3704" spans="22:23" x14ac:dyDescent="0.25">
      <c r="V3704" s="1">
        <v>3702</v>
      </c>
      <c r="W3704" s="1" t="s">
        <v>5198</v>
      </c>
    </row>
    <row r="3705" spans="22:23" x14ac:dyDescent="0.25">
      <c r="V3705" s="1">
        <v>3703</v>
      </c>
      <c r="W3705" s="1" t="s">
        <v>6761</v>
      </c>
    </row>
    <row r="3706" spans="22:23" x14ac:dyDescent="0.25">
      <c r="V3706" s="1">
        <v>3704</v>
      </c>
      <c r="W3706" s="1" t="s">
        <v>5436</v>
      </c>
    </row>
    <row r="3707" spans="22:23" x14ac:dyDescent="0.25">
      <c r="V3707" s="1">
        <v>3705</v>
      </c>
      <c r="W3707" s="1" t="s">
        <v>4688</v>
      </c>
    </row>
    <row r="3708" spans="22:23" x14ac:dyDescent="0.25">
      <c r="V3708" s="1">
        <v>3706</v>
      </c>
      <c r="W3708" s="1" t="s">
        <v>6319</v>
      </c>
    </row>
    <row r="3709" spans="22:23" x14ac:dyDescent="0.25">
      <c r="V3709" s="1">
        <v>3707</v>
      </c>
      <c r="W3709" s="1" t="s">
        <v>6353</v>
      </c>
    </row>
    <row r="3710" spans="22:23" x14ac:dyDescent="0.25">
      <c r="V3710" s="1">
        <v>3708</v>
      </c>
      <c r="W3710" s="1" t="s">
        <v>6387</v>
      </c>
    </row>
    <row r="3711" spans="22:23" x14ac:dyDescent="0.25">
      <c r="V3711" s="1">
        <v>3709</v>
      </c>
      <c r="W3711" s="1" t="s">
        <v>5470</v>
      </c>
    </row>
    <row r="3712" spans="22:23" x14ac:dyDescent="0.25">
      <c r="V3712" s="1">
        <v>3710</v>
      </c>
      <c r="W3712" s="1" t="s">
        <v>6421</v>
      </c>
    </row>
    <row r="3713" spans="22:23" x14ac:dyDescent="0.25">
      <c r="V3713" s="1">
        <v>3711</v>
      </c>
      <c r="W3713" s="1" t="s">
        <v>5673</v>
      </c>
    </row>
    <row r="3714" spans="22:23" x14ac:dyDescent="0.25">
      <c r="V3714" s="1">
        <v>3712</v>
      </c>
      <c r="W3714" s="1" t="s">
        <v>4994</v>
      </c>
    </row>
    <row r="3715" spans="22:23" x14ac:dyDescent="0.25">
      <c r="V3715" s="1">
        <v>3713</v>
      </c>
      <c r="W3715" s="1" t="s">
        <v>5877</v>
      </c>
    </row>
    <row r="3716" spans="22:23" x14ac:dyDescent="0.25">
      <c r="V3716" s="1">
        <v>3714</v>
      </c>
      <c r="W3716" s="1" t="s">
        <v>6013</v>
      </c>
    </row>
    <row r="3717" spans="22:23" x14ac:dyDescent="0.25">
      <c r="V3717" s="1">
        <v>3715</v>
      </c>
      <c r="W3717" s="1" t="s">
        <v>5096</v>
      </c>
    </row>
    <row r="3718" spans="22:23" x14ac:dyDescent="0.25">
      <c r="V3718" s="1">
        <v>3716</v>
      </c>
      <c r="W3718" s="1" t="s">
        <v>6455</v>
      </c>
    </row>
    <row r="3719" spans="22:23" x14ac:dyDescent="0.25">
      <c r="V3719" s="1">
        <v>3717</v>
      </c>
      <c r="W3719" s="1" t="s">
        <v>5504</v>
      </c>
    </row>
    <row r="3720" spans="22:23" x14ac:dyDescent="0.25">
      <c r="V3720" s="1">
        <v>3718</v>
      </c>
      <c r="W3720" s="1" t="s">
        <v>4858</v>
      </c>
    </row>
    <row r="3721" spans="22:23" x14ac:dyDescent="0.25">
      <c r="V3721" s="1">
        <v>3719</v>
      </c>
      <c r="W3721" s="1" t="s">
        <v>5062</v>
      </c>
    </row>
    <row r="3722" spans="22:23" x14ac:dyDescent="0.25">
      <c r="V3722" s="1">
        <v>3720</v>
      </c>
      <c r="W3722" s="1" t="s">
        <v>6489</v>
      </c>
    </row>
    <row r="3723" spans="22:23" x14ac:dyDescent="0.25">
      <c r="V3723" s="1">
        <v>3721</v>
      </c>
      <c r="W3723" s="1" t="s">
        <v>6081</v>
      </c>
    </row>
    <row r="3724" spans="22:23" x14ac:dyDescent="0.25">
      <c r="V3724" s="1">
        <v>3722</v>
      </c>
      <c r="W3724" s="1" t="s">
        <v>5809</v>
      </c>
    </row>
    <row r="3725" spans="22:23" x14ac:dyDescent="0.25">
      <c r="V3725" s="1">
        <v>3723</v>
      </c>
      <c r="W3725" s="1" t="s">
        <v>4824</v>
      </c>
    </row>
    <row r="3726" spans="22:23" x14ac:dyDescent="0.25">
      <c r="V3726" s="1">
        <v>3724</v>
      </c>
      <c r="W3726" s="1" t="s">
        <v>6523</v>
      </c>
    </row>
    <row r="3727" spans="22:23" x14ac:dyDescent="0.25">
      <c r="V3727" s="1">
        <v>3725</v>
      </c>
      <c r="W3727" s="1" t="s">
        <v>6557</v>
      </c>
    </row>
    <row r="3728" spans="22:23" x14ac:dyDescent="0.25">
      <c r="V3728" s="1">
        <v>3726</v>
      </c>
      <c r="W3728" s="1" t="s">
        <v>6591</v>
      </c>
    </row>
    <row r="3729" spans="22:23" x14ac:dyDescent="0.25">
      <c r="V3729" s="1">
        <v>3727</v>
      </c>
      <c r="W3729" s="1" t="s">
        <v>5164</v>
      </c>
    </row>
    <row r="3730" spans="22:23" x14ac:dyDescent="0.25">
      <c r="V3730" s="1">
        <v>3728</v>
      </c>
      <c r="W3730" s="1" t="s">
        <v>5538</v>
      </c>
    </row>
    <row r="3731" spans="22:23" x14ac:dyDescent="0.25">
      <c r="V3731" s="1">
        <v>3729</v>
      </c>
      <c r="W3731" s="1" t="s">
        <v>5911</v>
      </c>
    </row>
    <row r="3732" spans="22:23" x14ac:dyDescent="0.25">
      <c r="V3732" s="1">
        <v>3730</v>
      </c>
      <c r="W3732" s="1" t="s">
        <v>5945</v>
      </c>
    </row>
    <row r="3733" spans="22:23" x14ac:dyDescent="0.25">
      <c r="V3733" s="1">
        <v>3731</v>
      </c>
      <c r="W3733" s="1" t="s">
        <v>6047</v>
      </c>
    </row>
    <row r="3734" spans="22:23" x14ac:dyDescent="0.25">
      <c r="V3734" s="1">
        <v>3732</v>
      </c>
      <c r="W3734" s="1" t="s">
        <v>6693</v>
      </c>
    </row>
    <row r="3735" spans="22:23" x14ac:dyDescent="0.25">
      <c r="V3735" s="1">
        <v>3733</v>
      </c>
      <c r="W3735" s="1" t="s">
        <v>5843</v>
      </c>
    </row>
    <row r="3736" spans="22:23" x14ac:dyDescent="0.25">
      <c r="V3736" s="1">
        <v>3734</v>
      </c>
      <c r="W3736" s="1" t="s">
        <v>4960</v>
      </c>
    </row>
    <row r="3737" spans="22:23" x14ac:dyDescent="0.25">
      <c r="V3737" s="1">
        <v>3735</v>
      </c>
      <c r="W3737" s="1" t="s">
        <v>4756</v>
      </c>
    </row>
    <row r="3738" spans="22:23" x14ac:dyDescent="0.25">
      <c r="V3738" s="1">
        <v>3736</v>
      </c>
      <c r="W3738" s="1" t="s">
        <v>6659</v>
      </c>
    </row>
    <row r="3739" spans="22:23" x14ac:dyDescent="0.25">
      <c r="V3739" s="1">
        <v>3737</v>
      </c>
      <c r="W3739" s="1" t="s">
        <v>4654</v>
      </c>
    </row>
    <row r="3740" spans="22:23" x14ac:dyDescent="0.25">
      <c r="V3740" s="1">
        <v>3738</v>
      </c>
      <c r="W3740" s="1" t="s">
        <v>6115</v>
      </c>
    </row>
    <row r="3741" spans="22:23" x14ac:dyDescent="0.25">
      <c r="V3741" s="1">
        <v>3739</v>
      </c>
      <c r="W3741" s="1" t="s">
        <v>4722</v>
      </c>
    </row>
    <row r="3742" spans="22:23" x14ac:dyDescent="0.25">
      <c r="V3742" s="1">
        <v>3740</v>
      </c>
      <c r="W3742" s="1" t="s">
        <v>6727</v>
      </c>
    </row>
    <row r="3743" spans="22:23" x14ac:dyDescent="0.25">
      <c r="V3743" s="1">
        <v>3741</v>
      </c>
      <c r="W3743" s="1" t="s">
        <v>5318</v>
      </c>
    </row>
    <row r="3744" spans="22:23" x14ac:dyDescent="0.25">
      <c r="V3744" s="1">
        <v>3742</v>
      </c>
      <c r="W3744" s="1" t="s">
        <v>6201</v>
      </c>
    </row>
    <row r="3745" spans="22:23" x14ac:dyDescent="0.25">
      <c r="V3745" s="1">
        <v>3743</v>
      </c>
      <c r="W3745" s="1" t="s">
        <v>6133</v>
      </c>
    </row>
    <row r="3746" spans="22:23" x14ac:dyDescent="0.25">
      <c r="V3746" s="1">
        <v>3744</v>
      </c>
      <c r="W3746" s="1" t="s">
        <v>5284</v>
      </c>
    </row>
    <row r="3747" spans="22:23" x14ac:dyDescent="0.25">
      <c r="V3747" s="1">
        <v>3745</v>
      </c>
      <c r="W3747" s="1" t="s">
        <v>5216</v>
      </c>
    </row>
    <row r="3748" spans="22:23" x14ac:dyDescent="0.25">
      <c r="V3748" s="1">
        <v>3746</v>
      </c>
      <c r="W3748" s="1" t="s">
        <v>5589</v>
      </c>
    </row>
    <row r="3749" spans="22:23" x14ac:dyDescent="0.25">
      <c r="V3749" s="1">
        <v>3747</v>
      </c>
      <c r="W3749" s="1" t="s">
        <v>5250</v>
      </c>
    </row>
    <row r="3750" spans="22:23" x14ac:dyDescent="0.25">
      <c r="V3750" s="1">
        <v>3748</v>
      </c>
      <c r="W3750" s="1" t="s">
        <v>6167</v>
      </c>
    </row>
    <row r="3751" spans="22:23" x14ac:dyDescent="0.25">
      <c r="V3751" s="1">
        <v>3749</v>
      </c>
      <c r="W3751" s="1" t="s">
        <v>5759</v>
      </c>
    </row>
    <row r="3752" spans="22:23" x14ac:dyDescent="0.25">
      <c r="V3752" s="1">
        <v>3750</v>
      </c>
      <c r="W3752" s="1" t="s">
        <v>4774</v>
      </c>
    </row>
    <row r="3753" spans="22:23" x14ac:dyDescent="0.25">
      <c r="V3753" s="1">
        <v>3751</v>
      </c>
      <c r="W3753" s="1" t="s">
        <v>4876</v>
      </c>
    </row>
    <row r="3754" spans="22:23" x14ac:dyDescent="0.25">
      <c r="V3754" s="1">
        <v>3752</v>
      </c>
      <c r="W3754" s="1" t="s">
        <v>6235</v>
      </c>
    </row>
    <row r="3755" spans="22:23" x14ac:dyDescent="0.25">
      <c r="V3755" s="1">
        <v>3753</v>
      </c>
      <c r="W3755" s="1" t="s">
        <v>5352</v>
      </c>
    </row>
    <row r="3756" spans="22:23" x14ac:dyDescent="0.25">
      <c r="V3756" s="1">
        <v>3754</v>
      </c>
      <c r="W3756" s="1" t="s">
        <v>5555</v>
      </c>
    </row>
    <row r="3757" spans="22:23" x14ac:dyDescent="0.25">
      <c r="V3757" s="1">
        <v>3755</v>
      </c>
      <c r="W3757" s="1" t="s">
        <v>5691</v>
      </c>
    </row>
    <row r="3758" spans="22:23" x14ac:dyDescent="0.25">
      <c r="V3758" s="1">
        <v>3756</v>
      </c>
      <c r="W3758" s="1" t="s">
        <v>5623</v>
      </c>
    </row>
    <row r="3759" spans="22:23" x14ac:dyDescent="0.25">
      <c r="V3759" s="1">
        <v>3757</v>
      </c>
      <c r="W3759" s="1" t="s">
        <v>5012</v>
      </c>
    </row>
    <row r="3760" spans="22:23" x14ac:dyDescent="0.25">
      <c r="V3760" s="1">
        <v>3758</v>
      </c>
      <c r="W3760" s="1" t="s">
        <v>6269</v>
      </c>
    </row>
    <row r="3761" spans="22:23" x14ac:dyDescent="0.25">
      <c r="V3761" s="1">
        <v>3759</v>
      </c>
      <c r="W3761" s="1" t="s">
        <v>5386</v>
      </c>
    </row>
    <row r="3762" spans="22:23" x14ac:dyDescent="0.25">
      <c r="V3762" s="1">
        <v>3760</v>
      </c>
      <c r="W3762" s="1" t="s">
        <v>5963</v>
      </c>
    </row>
    <row r="3763" spans="22:23" x14ac:dyDescent="0.25">
      <c r="V3763" s="1">
        <v>3761</v>
      </c>
      <c r="W3763" s="1" t="s">
        <v>5725</v>
      </c>
    </row>
    <row r="3764" spans="22:23" x14ac:dyDescent="0.25">
      <c r="V3764" s="1">
        <v>3762</v>
      </c>
      <c r="W3764" s="1" t="s">
        <v>6609</v>
      </c>
    </row>
    <row r="3765" spans="22:23" x14ac:dyDescent="0.25">
      <c r="V3765" s="1">
        <v>3763</v>
      </c>
      <c r="W3765" s="1" t="s">
        <v>5114</v>
      </c>
    </row>
    <row r="3766" spans="22:23" x14ac:dyDescent="0.25">
      <c r="V3766" s="1">
        <v>3764</v>
      </c>
      <c r="W3766" s="1" t="s">
        <v>4910</v>
      </c>
    </row>
    <row r="3767" spans="22:23" x14ac:dyDescent="0.25">
      <c r="V3767" s="1">
        <v>3765</v>
      </c>
      <c r="W3767" s="1" t="s">
        <v>5182</v>
      </c>
    </row>
    <row r="3768" spans="22:23" x14ac:dyDescent="0.25">
      <c r="V3768" s="1">
        <v>3766</v>
      </c>
      <c r="W3768" s="1" t="s">
        <v>6745</v>
      </c>
    </row>
    <row r="3769" spans="22:23" x14ac:dyDescent="0.25">
      <c r="V3769" s="1">
        <v>3767</v>
      </c>
      <c r="W3769" s="1" t="s">
        <v>5420</v>
      </c>
    </row>
    <row r="3770" spans="22:23" x14ac:dyDescent="0.25">
      <c r="V3770" s="1">
        <v>3768</v>
      </c>
      <c r="W3770" s="1" t="s">
        <v>4672</v>
      </c>
    </row>
    <row r="3771" spans="22:23" x14ac:dyDescent="0.25">
      <c r="V3771" s="1">
        <v>3769</v>
      </c>
      <c r="W3771" s="1" t="s">
        <v>6303</v>
      </c>
    </row>
    <row r="3772" spans="22:23" x14ac:dyDescent="0.25">
      <c r="V3772" s="1">
        <v>3770</v>
      </c>
      <c r="W3772" s="1" t="s">
        <v>6337</v>
      </c>
    </row>
    <row r="3773" spans="22:23" x14ac:dyDescent="0.25">
      <c r="V3773" s="1">
        <v>3771</v>
      </c>
      <c r="W3773" s="1" t="s">
        <v>6371</v>
      </c>
    </row>
    <row r="3774" spans="22:23" x14ac:dyDescent="0.25">
      <c r="V3774" s="1">
        <v>3772</v>
      </c>
      <c r="W3774" s="1" t="s">
        <v>5454</v>
      </c>
    </row>
    <row r="3775" spans="22:23" x14ac:dyDescent="0.25">
      <c r="V3775" s="1">
        <v>3773</v>
      </c>
      <c r="W3775" s="1" t="s">
        <v>6405</v>
      </c>
    </row>
    <row r="3776" spans="22:23" x14ac:dyDescent="0.25">
      <c r="V3776" s="1">
        <v>3774</v>
      </c>
      <c r="W3776" s="1" t="s">
        <v>5657</v>
      </c>
    </row>
    <row r="3777" spans="22:23" x14ac:dyDescent="0.25">
      <c r="V3777" s="1">
        <v>3775</v>
      </c>
      <c r="W3777" s="1" t="s">
        <v>4978</v>
      </c>
    </row>
    <row r="3778" spans="22:23" x14ac:dyDescent="0.25">
      <c r="V3778" s="1">
        <v>3776</v>
      </c>
      <c r="W3778" s="1" t="s">
        <v>5861</v>
      </c>
    </row>
    <row r="3779" spans="22:23" x14ac:dyDescent="0.25">
      <c r="V3779" s="1">
        <v>3777</v>
      </c>
      <c r="W3779" s="1" t="s">
        <v>5997</v>
      </c>
    </row>
    <row r="3780" spans="22:23" x14ac:dyDescent="0.25">
      <c r="V3780" s="1">
        <v>3778</v>
      </c>
      <c r="W3780" s="1" t="s">
        <v>5080</v>
      </c>
    </row>
    <row r="3781" spans="22:23" x14ac:dyDescent="0.25">
      <c r="V3781" s="1">
        <v>3779</v>
      </c>
      <c r="W3781" s="1" t="s">
        <v>6439</v>
      </c>
    </row>
    <row r="3782" spans="22:23" x14ac:dyDescent="0.25">
      <c r="V3782" s="1">
        <v>3780</v>
      </c>
      <c r="W3782" s="1" t="s">
        <v>5488</v>
      </c>
    </row>
    <row r="3783" spans="22:23" x14ac:dyDescent="0.25">
      <c r="V3783" s="1">
        <v>3781</v>
      </c>
      <c r="W3783" s="1" t="s">
        <v>4842</v>
      </c>
    </row>
    <row r="3784" spans="22:23" x14ac:dyDescent="0.25">
      <c r="V3784" s="1">
        <v>3782</v>
      </c>
      <c r="W3784" s="1" t="s">
        <v>5046</v>
      </c>
    </row>
    <row r="3785" spans="22:23" x14ac:dyDescent="0.25">
      <c r="V3785" s="1">
        <v>3783</v>
      </c>
      <c r="W3785" s="1" t="s">
        <v>6473</v>
      </c>
    </row>
    <row r="3786" spans="22:23" x14ac:dyDescent="0.25">
      <c r="V3786" s="1">
        <v>3784</v>
      </c>
      <c r="W3786" s="1" t="s">
        <v>6065</v>
      </c>
    </row>
    <row r="3787" spans="22:23" x14ac:dyDescent="0.25">
      <c r="V3787" s="1">
        <v>3785</v>
      </c>
      <c r="W3787" s="1" t="s">
        <v>5793</v>
      </c>
    </row>
    <row r="3788" spans="22:23" x14ac:dyDescent="0.25">
      <c r="V3788" s="1">
        <v>3786</v>
      </c>
      <c r="W3788" s="1" t="s">
        <v>4808</v>
      </c>
    </row>
    <row r="3789" spans="22:23" x14ac:dyDescent="0.25">
      <c r="V3789" s="1">
        <v>3787</v>
      </c>
      <c r="W3789" s="1" t="s">
        <v>6507</v>
      </c>
    </row>
    <row r="3790" spans="22:23" x14ac:dyDescent="0.25">
      <c r="V3790" s="1">
        <v>3788</v>
      </c>
      <c r="W3790" s="1" t="s">
        <v>6541</v>
      </c>
    </row>
    <row r="3791" spans="22:23" x14ac:dyDescent="0.25">
      <c r="V3791" s="1">
        <v>3789</v>
      </c>
      <c r="W3791" s="1" t="s">
        <v>6575</v>
      </c>
    </row>
    <row r="3792" spans="22:23" x14ac:dyDescent="0.25">
      <c r="V3792" s="1">
        <v>3790</v>
      </c>
      <c r="W3792" s="1" t="s">
        <v>5148</v>
      </c>
    </row>
    <row r="3793" spans="22:23" x14ac:dyDescent="0.25">
      <c r="V3793" s="1">
        <v>3791</v>
      </c>
      <c r="W3793" s="1" t="s">
        <v>5522</v>
      </c>
    </row>
    <row r="3794" spans="22:23" x14ac:dyDescent="0.25">
      <c r="V3794" s="1">
        <v>3792</v>
      </c>
      <c r="W3794" s="1" t="s">
        <v>5895</v>
      </c>
    </row>
    <row r="3795" spans="22:23" x14ac:dyDescent="0.25">
      <c r="V3795" s="1">
        <v>3793</v>
      </c>
      <c r="W3795" s="1" t="s">
        <v>5929</v>
      </c>
    </row>
    <row r="3796" spans="22:23" x14ac:dyDescent="0.25">
      <c r="V3796" s="1">
        <v>3794</v>
      </c>
      <c r="W3796" s="1" t="s">
        <v>6031</v>
      </c>
    </row>
    <row r="3797" spans="22:23" x14ac:dyDescent="0.25">
      <c r="V3797" s="1">
        <v>3795</v>
      </c>
      <c r="W3797" s="1" t="s">
        <v>6677</v>
      </c>
    </row>
    <row r="3798" spans="22:23" x14ac:dyDescent="0.25">
      <c r="V3798" s="1">
        <v>3796</v>
      </c>
      <c r="W3798" s="1" t="s">
        <v>5827</v>
      </c>
    </row>
    <row r="3799" spans="22:23" x14ac:dyDescent="0.25">
      <c r="V3799" s="1">
        <v>3797</v>
      </c>
      <c r="W3799" s="1" t="s">
        <v>4944</v>
      </c>
    </row>
    <row r="3800" spans="22:23" x14ac:dyDescent="0.25">
      <c r="V3800" s="1">
        <v>3798</v>
      </c>
      <c r="W3800" s="1" t="s">
        <v>4740</v>
      </c>
    </row>
    <row r="3801" spans="22:23" x14ac:dyDescent="0.25">
      <c r="V3801" s="1">
        <v>3799</v>
      </c>
      <c r="W3801" s="1" t="s">
        <v>6643</v>
      </c>
    </row>
    <row r="3802" spans="22:23" x14ac:dyDescent="0.25">
      <c r="V3802" s="1">
        <v>3800</v>
      </c>
      <c r="W3802" s="1" t="s">
        <v>4638</v>
      </c>
    </row>
    <row r="3803" spans="22:23" x14ac:dyDescent="0.25">
      <c r="V3803" s="1">
        <v>3801</v>
      </c>
      <c r="W3803" s="1" t="s">
        <v>6099</v>
      </c>
    </row>
    <row r="3804" spans="22:23" x14ac:dyDescent="0.25">
      <c r="V3804" s="1">
        <v>3802</v>
      </c>
      <c r="W3804" s="1" t="s">
        <v>4706</v>
      </c>
    </row>
    <row r="3805" spans="22:23" x14ac:dyDescent="0.25">
      <c r="V3805" s="1">
        <v>3803</v>
      </c>
      <c r="W3805" s="1" t="s">
        <v>6711</v>
      </c>
    </row>
    <row r="3806" spans="22:23" x14ac:dyDescent="0.25">
      <c r="V3806" s="1">
        <v>3804</v>
      </c>
      <c r="W3806" s="1" t="s">
        <v>5330</v>
      </c>
    </row>
    <row r="3807" spans="22:23" x14ac:dyDescent="0.25">
      <c r="V3807" s="1">
        <v>3805</v>
      </c>
      <c r="W3807" s="1" t="s">
        <v>6213</v>
      </c>
    </row>
    <row r="3808" spans="22:23" x14ac:dyDescent="0.25">
      <c r="V3808" s="1">
        <v>3806</v>
      </c>
      <c r="W3808" s="1" t="s">
        <v>6145</v>
      </c>
    </row>
    <row r="3809" spans="22:23" x14ac:dyDescent="0.25">
      <c r="V3809" s="1">
        <v>3807</v>
      </c>
      <c r="W3809" s="1" t="s">
        <v>5296</v>
      </c>
    </row>
    <row r="3810" spans="22:23" x14ac:dyDescent="0.25">
      <c r="V3810" s="1">
        <v>3808</v>
      </c>
      <c r="W3810" s="1" t="s">
        <v>5228</v>
      </c>
    </row>
    <row r="3811" spans="22:23" x14ac:dyDescent="0.25">
      <c r="V3811" s="1">
        <v>3809</v>
      </c>
      <c r="W3811" s="1" t="s">
        <v>5601</v>
      </c>
    </row>
    <row r="3812" spans="22:23" x14ac:dyDescent="0.25">
      <c r="V3812" s="1">
        <v>3810</v>
      </c>
      <c r="W3812" s="1" t="s">
        <v>5262</v>
      </c>
    </row>
    <row r="3813" spans="22:23" x14ac:dyDescent="0.25">
      <c r="V3813" s="1">
        <v>3811</v>
      </c>
      <c r="W3813" s="1" t="s">
        <v>6179</v>
      </c>
    </row>
    <row r="3814" spans="22:23" x14ac:dyDescent="0.25">
      <c r="V3814" s="1">
        <v>3812</v>
      </c>
      <c r="W3814" s="1" t="s">
        <v>5771</v>
      </c>
    </row>
    <row r="3815" spans="22:23" x14ac:dyDescent="0.25">
      <c r="V3815" s="1">
        <v>3813</v>
      </c>
      <c r="W3815" s="1" t="s">
        <v>4786</v>
      </c>
    </row>
    <row r="3816" spans="22:23" x14ac:dyDescent="0.25">
      <c r="V3816" s="1">
        <v>3814</v>
      </c>
      <c r="W3816" s="1" t="s">
        <v>4888</v>
      </c>
    </row>
    <row r="3817" spans="22:23" x14ac:dyDescent="0.25">
      <c r="V3817" s="1">
        <v>3815</v>
      </c>
      <c r="W3817" s="1" t="s">
        <v>6247</v>
      </c>
    </row>
    <row r="3818" spans="22:23" x14ac:dyDescent="0.25">
      <c r="V3818" s="1">
        <v>3816</v>
      </c>
      <c r="W3818" s="1" t="s">
        <v>5364</v>
      </c>
    </row>
    <row r="3819" spans="22:23" x14ac:dyDescent="0.25">
      <c r="V3819" s="1">
        <v>3817</v>
      </c>
      <c r="W3819" s="1" t="s">
        <v>5567</v>
      </c>
    </row>
    <row r="3820" spans="22:23" x14ac:dyDescent="0.25">
      <c r="V3820" s="1">
        <v>3818</v>
      </c>
      <c r="W3820" s="1" t="s">
        <v>5703</v>
      </c>
    </row>
    <row r="3821" spans="22:23" x14ac:dyDescent="0.25">
      <c r="V3821" s="1">
        <v>3819</v>
      </c>
      <c r="W3821" s="1" t="s">
        <v>5635</v>
      </c>
    </row>
    <row r="3822" spans="22:23" x14ac:dyDescent="0.25">
      <c r="V3822" s="1">
        <v>3820</v>
      </c>
      <c r="W3822" s="1" t="s">
        <v>5024</v>
      </c>
    </row>
    <row r="3823" spans="22:23" x14ac:dyDescent="0.25">
      <c r="V3823" s="1">
        <v>3821</v>
      </c>
      <c r="W3823" s="1" t="s">
        <v>6281</v>
      </c>
    </row>
    <row r="3824" spans="22:23" x14ac:dyDescent="0.25">
      <c r="V3824" s="1">
        <v>3822</v>
      </c>
      <c r="W3824" s="1" t="s">
        <v>5398</v>
      </c>
    </row>
    <row r="3825" spans="22:23" x14ac:dyDescent="0.25">
      <c r="V3825" s="1">
        <v>3823</v>
      </c>
      <c r="W3825" s="1" t="s">
        <v>5975</v>
      </c>
    </row>
    <row r="3826" spans="22:23" x14ac:dyDescent="0.25">
      <c r="V3826" s="1">
        <v>3824</v>
      </c>
      <c r="W3826" s="1" t="s">
        <v>5737</v>
      </c>
    </row>
    <row r="3827" spans="22:23" x14ac:dyDescent="0.25">
      <c r="V3827" s="1">
        <v>3825</v>
      </c>
      <c r="W3827" s="1" t="s">
        <v>6621</v>
      </c>
    </row>
    <row r="3828" spans="22:23" x14ac:dyDescent="0.25">
      <c r="V3828" s="1">
        <v>3826</v>
      </c>
      <c r="W3828" s="1" t="s">
        <v>5126</v>
      </c>
    </row>
    <row r="3829" spans="22:23" x14ac:dyDescent="0.25">
      <c r="V3829" s="1">
        <v>3827</v>
      </c>
      <c r="W3829" s="1" t="s">
        <v>4922</v>
      </c>
    </row>
    <row r="3830" spans="22:23" x14ac:dyDescent="0.25">
      <c r="V3830" s="1">
        <v>3828</v>
      </c>
      <c r="W3830" s="1" t="s">
        <v>5194</v>
      </c>
    </row>
    <row r="3831" spans="22:23" x14ac:dyDescent="0.25">
      <c r="V3831" s="1">
        <v>3829</v>
      </c>
      <c r="W3831" s="1" t="s">
        <v>6757</v>
      </c>
    </row>
    <row r="3832" spans="22:23" x14ac:dyDescent="0.25">
      <c r="V3832" s="1">
        <v>3830</v>
      </c>
      <c r="W3832" s="1" t="s">
        <v>5432</v>
      </c>
    </row>
    <row r="3833" spans="22:23" x14ac:dyDescent="0.25">
      <c r="V3833" s="1">
        <v>3831</v>
      </c>
      <c r="W3833" s="1" t="s">
        <v>4684</v>
      </c>
    </row>
    <row r="3834" spans="22:23" x14ac:dyDescent="0.25">
      <c r="V3834" s="1">
        <v>3832</v>
      </c>
      <c r="W3834" s="1" t="s">
        <v>6315</v>
      </c>
    </row>
    <row r="3835" spans="22:23" x14ac:dyDescent="0.25">
      <c r="V3835" s="1">
        <v>3833</v>
      </c>
      <c r="W3835" s="1" t="s">
        <v>6349</v>
      </c>
    </row>
    <row r="3836" spans="22:23" x14ac:dyDescent="0.25">
      <c r="V3836" s="1">
        <v>3834</v>
      </c>
      <c r="W3836" s="1" t="s">
        <v>6383</v>
      </c>
    </row>
    <row r="3837" spans="22:23" x14ac:dyDescent="0.25">
      <c r="V3837" s="1">
        <v>3835</v>
      </c>
      <c r="W3837" s="1" t="s">
        <v>5466</v>
      </c>
    </row>
    <row r="3838" spans="22:23" x14ac:dyDescent="0.25">
      <c r="V3838" s="1">
        <v>3836</v>
      </c>
      <c r="W3838" s="1" t="s">
        <v>6417</v>
      </c>
    </row>
    <row r="3839" spans="22:23" x14ac:dyDescent="0.25">
      <c r="V3839" s="1">
        <v>3837</v>
      </c>
      <c r="W3839" s="1" t="s">
        <v>5669</v>
      </c>
    </row>
    <row r="3840" spans="22:23" x14ac:dyDescent="0.25">
      <c r="V3840" s="1">
        <v>3838</v>
      </c>
      <c r="W3840" s="1" t="s">
        <v>4990</v>
      </c>
    </row>
    <row r="3841" spans="22:23" x14ac:dyDescent="0.25">
      <c r="V3841" s="1">
        <v>3839</v>
      </c>
      <c r="W3841" s="1" t="s">
        <v>5873</v>
      </c>
    </row>
    <row r="3842" spans="22:23" x14ac:dyDescent="0.25">
      <c r="V3842" s="1">
        <v>3840</v>
      </c>
      <c r="W3842" s="1" t="s">
        <v>6009</v>
      </c>
    </row>
    <row r="3843" spans="22:23" x14ac:dyDescent="0.25">
      <c r="V3843" s="1">
        <v>3841</v>
      </c>
      <c r="W3843" s="1" t="s">
        <v>5092</v>
      </c>
    </row>
    <row r="3844" spans="22:23" x14ac:dyDescent="0.25">
      <c r="V3844" s="1">
        <v>3842</v>
      </c>
      <c r="W3844" s="1" t="s">
        <v>6451</v>
      </c>
    </row>
    <row r="3845" spans="22:23" x14ac:dyDescent="0.25">
      <c r="V3845" s="1">
        <v>3843</v>
      </c>
      <c r="W3845" s="1" t="s">
        <v>5500</v>
      </c>
    </row>
    <row r="3846" spans="22:23" x14ac:dyDescent="0.25">
      <c r="V3846" s="1">
        <v>3844</v>
      </c>
      <c r="W3846" s="1" t="s">
        <v>4854</v>
      </c>
    </row>
    <row r="3847" spans="22:23" x14ac:dyDescent="0.25">
      <c r="V3847" s="1">
        <v>3845</v>
      </c>
      <c r="W3847" s="1" t="s">
        <v>5058</v>
      </c>
    </row>
    <row r="3848" spans="22:23" x14ac:dyDescent="0.25">
      <c r="V3848" s="1">
        <v>3846</v>
      </c>
      <c r="W3848" s="1" t="s">
        <v>6485</v>
      </c>
    </row>
    <row r="3849" spans="22:23" x14ac:dyDescent="0.25">
      <c r="V3849" s="1">
        <v>3847</v>
      </c>
      <c r="W3849" s="1" t="s">
        <v>6077</v>
      </c>
    </row>
    <row r="3850" spans="22:23" x14ac:dyDescent="0.25">
      <c r="V3850" s="1">
        <v>3848</v>
      </c>
      <c r="W3850" s="1" t="s">
        <v>5805</v>
      </c>
    </row>
    <row r="3851" spans="22:23" x14ac:dyDescent="0.25">
      <c r="V3851" s="1">
        <v>3849</v>
      </c>
      <c r="W3851" s="1" t="s">
        <v>4820</v>
      </c>
    </row>
    <row r="3852" spans="22:23" x14ac:dyDescent="0.25">
      <c r="V3852" s="1">
        <v>3850</v>
      </c>
      <c r="W3852" s="1" t="s">
        <v>6519</v>
      </c>
    </row>
    <row r="3853" spans="22:23" x14ac:dyDescent="0.25">
      <c r="V3853" s="1">
        <v>3851</v>
      </c>
      <c r="W3853" s="1" t="s">
        <v>6553</v>
      </c>
    </row>
    <row r="3854" spans="22:23" x14ac:dyDescent="0.25">
      <c r="V3854" s="1">
        <v>3852</v>
      </c>
      <c r="W3854" s="1" t="s">
        <v>6587</v>
      </c>
    </row>
    <row r="3855" spans="22:23" x14ac:dyDescent="0.25">
      <c r="V3855" s="1">
        <v>3853</v>
      </c>
      <c r="W3855" s="1" t="s">
        <v>5160</v>
      </c>
    </row>
    <row r="3856" spans="22:23" x14ac:dyDescent="0.25">
      <c r="V3856" s="1">
        <v>3854</v>
      </c>
      <c r="W3856" s="1" t="s">
        <v>5534</v>
      </c>
    </row>
    <row r="3857" spans="22:23" x14ac:dyDescent="0.25">
      <c r="V3857" s="1">
        <v>3855</v>
      </c>
      <c r="W3857" s="1" t="s">
        <v>5907</v>
      </c>
    </row>
    <row r="3858" spans="22:23" x14ac:dyDescent="0.25">
      <c r="V3858" s="1">
        <v>3856</v>
      </c>
      <c r="W3858" s="1" t="s">
        <v>5941</v>
      </c>
    </row>
    <row r="3859" spans="22:23" x14ac:dyDescent="0.25">
      <c r="V3859" s="1">
        <v>3857</v>
      </c>
      <c r="W3859" s="1" t="s">
        <v>6043</v>
      </c>
    </row>
    <row r="3860" spans="22:23" x14ac:dyDescent="0.25">
      <c r="V3860" s="1">
        <v>3858</v>
      </c>
      <c r="W3860" s="1" t="s">
        <v>6689</v>
      </c>
    </row>
    <row r="3861" spans="22:23" x14ac:dyDescent="0.25">
      <c r="V3861" s="1">
        <v>3859</v>
      </c>
      <c r="W3861" s="1" t="s">
        <v>5839</v>
      </c>
    </row>
    <row r="3862" spans="22:23" x14ac:dyDescent="0.25">
      <c r="V3862" s="1">
        <v>3860</v>
      </c>
      <c r="W3862" s="1" t="s">
        <v>4956</v>
      </c>
    </row>
    <row r="3863" spans="22:23" x14ac:dyDescent="0.25">
      <c r="V3863" s="1">
        <v>3861</v>
      </c>
      <c r="W3863" s="1" t="s">
        <v>4752</v>
      </c>
    </row>
    <row r="3864" spans="22:23" x14ac:dyDescent="0.25">
      <c r="V3864" s="1">
        <v>3862</v>
      </c>
      <c r="W3864" s="1" t="s">
        <v>6655</v>
      </c>
    </row>
    <row r="3865" spans="22:23" x14ac:dyDescent="0.25">
      <c r="V3865" s="1">
        <v>3863</v>
      </c>
      <c r="W3865" s="1" t="s">
        <v>4650</v>
      </c>
    </row>
    <row r="3866" spans="22:23" x14ac:dyDescent="0.25">
      <c r="V3866" s="1">
        <v>3864</v>
      </c>
      <c r="W3866" s="1" t="s">
        <v>6111</v>
      </c>
    </row>
    <row r="3867" spans="22:23" x14ac:dyDescent="0.25">
      <c r="V3867" s="1">
        <v>3865</v>
      </c>
      <c r="W3867" s="1" t="s">
        <v>4718</v>
      </c>
    </row>
    <row r="3868" spans="22:23" x14ac:dyDescent="0.25">
      <c r="V3868" s="1">
        <v>3866</v>
      </c>
      <c r="W3868" s="1" t="s">
        <v>6723</v>
      </c>
    </row>
    <row r="3869" spans="22:23" x14ac:dyDescent="0.25">
      <c r="V3869" s="1">
        <v>3867</v>
      </c>
      <c r="W3869" s="1" t="s">
        <v>5336</v>
      </c>
    </row>
    <row r="3870" spans="22:23" x14ac:dyDescent="0.25">
      <c r="V3870" s="1">
        <v>3868</v>
      </c>
      <c r="W3870" s="1" t="s">
        <v>6219</v>
      </c>
    </row>
    <row r="3871" spans="22:23" x14ac:dyDescent="0.25">
      <c r="V3871" s="1">
        <v>3869</v>
      </c>
      <c r="W3871" s="1" t="s">
        <v>6151</v>
      </c>
    </row>
    <row r="3872" spans="22:23" x14ac:dyDescent="0.25">
      <c r="V3872" s="1">
        <v>3870</v>
      </c>
      <c r="W3872" s="1" t="s">
        <v>5302</v>
      </c>
    </row>
    <row r="3873" spans="22:23" x14ac:dyDescent="0.25">
      <c r="V3873" s="1">
        <v>3871</v>
      </c>
      <c r="W3873" s="1" t="s">
        <v>5234</v>
      </c>
    </row>
    <row r="3874" spans="22:23" x14ac:dyDescent="0.25">
      <c r="V3874" s="1">
        <v>3872</v>
      </c>
      <c r="W3874" s="1" t="s">
        <v>5607</v>
      </c>
    </row>
    <row r="3875" spans="22:23" x14ac:dyDescent="0.25">
      <c r="V3875" s="1">
        <v>3873</v>
      </c>
      <c r="W3875" s="1" t="s">
        <v>5268</v>
      </c>
    </row>
    <row r="3876" spans="22:23" x14ac:dyDescent="0.25">
      <c r="V3876" s="1">
        <v>3874</v>
      </c>
      <c r="W3876" s="1" t="s">
        <v>6185</v>
      </c>
    </row>
    <row r="3877" spans="22:23" x14ac:dyDescent="0.25">
      <c r="V3877" s="1">
        <v>3875</v>
      </c>
      <c r="W3877" s="1" t="s">
        <v>5777</v>
      </c>
    </row>
    <row r="3878" spans="22:23" x14ac:dyDescent="0.25">
      <c r="V3878" s="1">
        <v>3876</v>
      </c>
      <c r="W3878" s="1" t="s">
        <v>4792</v>
      </c>
    </row>
    <row r="3879" spans="22:23" x14ac:dyDescent="0.25">
      <c r="V3879" s="1">
        <v>3877</v>
      </c>
      <c r="W3879" s="1" t="s">
        <v>4894</v>
      </c>
    </row>
    <row r="3880" spans="22:23" x14ac:dyDescent="0.25">
      <c r="V3880" s="1">
        <v>3878</v>
      </c>
      <c r="W3880" s="1" t="s">
        <v>6253</v>
      </c>
    </row>
    <row r="3881" spans="22:23" x14ac:dyDescent="0.25">
      <c r="V3881" s="1">
        <v>3879</v>
      </c>
      <c r="W3881" s="1" t="s">
        <v>5370</v>
      </c>
    </row>
    <row r="3882" spans="22:23" x14ac:dyDescent="0.25">
      <c r="V3882" s="1">
        <v>3880</v>
      </c>
      <c r="W3882" s="1" t="s">
        <v>5573</v>
      </c>
    </row>
    <row r="3883" spans="22:23" x14ac:dyDescent="0.25">
      <c r="V3883" s="1">
        <v>3881</v>
      </c>
      <c r="W3883" s="1" t="s">
        <v>5709</v>
      </c>
    </row>
    <row r="3884" spans="22:23" x14ac:dyDescent="0.25">
      <c r="V3884" s="1">
        <v>3882</v>
      </c>
      <c r="W3884" s="1" t="s">
        <v>5641</v>
      </c>
    </row>
    <row r="3885" spans="22:23" x14ac:dyDescent="0.25">
      <c r="V3885" s="1">
        <v>3883</v>
      </c>
      <c r="W3885" s="1" t="s">
        <v>5030</v>
      </c>
    </row>
    <row r="3886" spans="22:23" x14ac:dyDescent="0.25">
      <c r="V3886" s="1">
        <v>3884</v>
      </c>
      <c r="W3886" s="1" t="s">
        <v>6287</v>
      </c>
    </row>
    <row r="3887" spans="22:23" x14ac:dyDescent="0.25">
      <c r="V3887" s="1">
        <v>3885</v>
      </c>
      <c r="W3887" s="1" t="s">
        <v>5404</v>
      </c>
    </row>
    <row r="3888" spans="22:23" x14ac:dyDescent="0.25">
      <c r="V3888" s="1">
        <v>3886</v>
      </c>
      <c r="W3888" s="1" t="s">
        <v>5981</v>
      </c>
    </row>
    <row r="3889" spans="22:23" x14ac:dyDescent="0.25">
      <c r="V3889" s="1">
        <v>3887</v>
      </c>
      <c r="W3889" s="1" t="s">
        <v>5743</v>
      </c>
    </row>
    <row r="3890" spans="22:23" x14ac:dyDescent="0.25">
      <c r="V3890" s="1">
        <v>3888</v>
      </c>
      <c r="W3890" s="1" t="s">
        <v>6627</v>
      </c>
    </row>
    <row r="3891" spans="22:23" x14ac:dyDescent="0.25">
      <c r="V3891" s="1">
        <v>3889</v>
      </c>
      <c r="W3891" s="1" t="s">
        <v>5132</v>
      </c>
    </row>
    <row r="3892" spans="22:23" x14ac:dyDescent="0.25">
      <c r="V3892" s="1">
        <v>3890</v>
      </c>
      <c r="W3892" s="1" t="s">
        <v>4928</v>
      </c>
    </row>
    <row r="3893" spans="22:23" x14ac:dyDescent="0.25">
      <c r="V3893" s="1">
        <v>3891</v>
      </c>
      <c r="W3893" s="1" t="s">
        <v>5200</v>
      </c>
    </row>
    <row r="3894" spans="22:23" x14ac:dyDescent="0.25">
      <c r="V3894" s="1">
        <v>3892</v>
      </c>
      <c r="W3894" s="1" t="s">
        <v>6763</v>
      </c>
    </row>
    <row r="3895" spans="22:23" x14ac:dyDescent="0.25">
      <c r="V3895" s="1">
        <v>3893</v>
      </c>
      <c r="W3895" s="1" t="s">
        <v>5438</v>
      </c>
    </row>
    <row r="3896" spans="22:23" x14ac:dyDescent="0.25">
      <c r="V3896" s="1">
        <v>3894</v>
      </c>
      <c r="W3896" s="1" t="s">
        <v>4690</v>
      </c>
    </row>
    <row r="3897" spans="22:23" x14ac:dyDescent="0.25">
      <c r="V3897" s="1">
        <v>3895</v>
      </c>
      <c r="W3897" s="1" t="s">
        <v>6321</v>
      </c>
    </row>
    <row r="3898" spans="22:23" x14ac:dyDescent="0.25">
      <c r="V3898" s="1">
        <v>3896</v>
      </c>
      <c r="W3898" s="1" t="s">
        <v>6355</v>
      </c>
    </row>
    <row r="3899" spans="22:23" x14ac:dyDescent="0.25">
      <c r="V3899" s="1">
        <v>3897</v>
      </c>
      <c r="W3899" s="1" t="s">
        <v>6389</v>
      </c>
    </row>
    <row r="3900" spans="22:23" x14ac:dyDescent="0.25">
      <c r="V3900" s="1">
        <v>3898</v>
      </c>
      <c r="W3900" s="1" t="s">
        <v>5472</v>
      </c>
    </row>
    <row r="3901" spans="22:23" x14ac:dyDescent="0.25">
      <c r="V3901" s="1">
        <v>3899</v>
      </c>
      <c r="W3901" s="1" t="s">
        <v>6423</v>
      </c>
    </row>
    <row r="3902" spans="22:23" x14ac:dyDescent="0.25">
      <c r="V3902" s="1">
        <v>3900</v>
      </c>
      <c r="W3902" s="1" t="s">
        <v>5675</v>
      </c>
    </row>
    <row r="3903" spans="22:23" x14ac:dyDescent="0.25">
      <c r="V3903" s="1">
        <v>3901</v>
      </c>
      <c r="W3903" s="1" t="s">
        <v>4996</v>
      </c>
    </row>
    <row r="3904" spans="22:23" x14ac:dyDescent="0.25">
      <c r="V3904" s="1">
        <v>3902</v>
      </c>
      <c r="W3904" s="1" t="s">
        <v>5879</v>
      </c>
    </row>
    <row r="3905" spans="22:23" x14ac:dyDescent="0.25">
      <c r="V3905" s="1">
        <v>3903</v>
      </c>
      <c r="W3905" s="1" t="s">
        <v>6015</v>
      </c>
    </row>
    <row r="3906" spans="22:23" x14ac:dyDescent="0.25">
      <c r="V3906" s="1">
        <v>3904</v>
      </c>
      <c r="W3906" s="1" t="s">
        <v>5098</v>
      </c>
    </row>
    <row r="3907" spans="22:23" x14ac:dyDescent="0.25">
      <c r="V3907" s="1">
        <v>3905</v>
      </c>
      <c r="W3907" s="1" t="s">
        <v>6457</v>
      </c>
    </row>
    <row r="3908" spans="22:23" x14ac:dyDescent="0.25">
      <c r="V3908" s="1">
        <v>3906</v>
      </c>
      <c r="W3908" s="1" t="s">
        <v>5506</v>
      </c>
    </row>
    <row r="3909" spans="22:23" x14ac:dyDescent="0.25">
      <c r="V3909" s="1">
        <v>3907</v>
      </c>
      <c r="W3909" s="1" t="s">
        <v>4860</v>
      </c>
    </row>
    <row r="3910" spans="22:23" x14ac:dyDescent="0.25">
      <c r="V3910" s="1">
        <v>3908</v>
      </c>
      <c r="W3910" s="1" t="s">
        <v>5064</v>
      </c>
    </row>
    <row r="3911" spans="22:23" x14ac:dyDescent="0.25">
      <c r="V3911" s="1">
        <v>3909</v>
      </c>
      <c r="W3911" s="1" t="s">
        <v>6491</v>
      </c>
    </row>
    <row r="3912" spans="22:23" x14ac:dyDescent="0.25">
      <c r="V3912" s="1">
        <v>3910</v>
      </c>
      <c r="W3912" s="1" t="s">
        <v>6083</v>
      </c>
    </row>
    <row r="3913" spans="22:23" x14ac:dyDescent="0.25">
      <c r="V3913" s="1">
        <v>3911</v>
      </c>
      <c r="W3913" s="1" t="s">
        <v>5811</v>
      </c>
    </row>
    <row r="3914" spans="22:23" x14ac:dyDescent="0.25">
      <c r="V3914" s="1">
        <v>3912</v>
      </c>
      <c r="W3914" s="1" t="s">
        <v>4826</v>
      </c>
    </row>
    <row r="3915" spans="22:23" x14ac:dyDescent="0.25">
      <c r="V3915" s="1">
        <v>3913</v>
      </c>
      <c r="W3915" s="1" t="s">
        <v>6525</v>
      </c>
    </row>
    <row r="3916" spans="22:23" x14ac:dyDescent="0.25">
      <c r="V3916" s="1">
        <v>3914</v>
      </c>
      <c r="W3916" s="1" t="s">
        <v>6559</v>
      </c>
    </row>
    <row r="3917" spans="22:23" x14ac:dyDescent="0.25">
      <c r="V3917" s="1">
        <v>3915</v>
      </c>
      <c r="W3917" s="1" t="s">
        <v>6593</v>
      </c>
    </row>
    <row r="3918" spans="22:23" x14ac:dyDescent="0.25">
      <c r="V3918" s="1">
        <v>3916</v>
      </c>
      <c r="W3918" s="1" t="s">
        <v>5166</v>
      </c>
    </row>
    <row r="3919" spans="22:23" x14ac:dyDescent="0.25">
      <c r="V3919" s="1">
        <v>3917</v>
      </c>
      <c r="W3919" s="1" t="s">
        <v>8025</v>
      </c>
    </row>
    <row r="3920" spans="22:23" x14ac:dyDescent="0.25">
      <c r="V3920" s="1">
        <v>3918</v>
      </c>
      <c r="W3920" s="1" t="s">
        <v>5913</v>
      </c>
    </row>
    <row r="3921" spans="22:23" x14ac:dyDescent="0.25">
      <c r="V3921" s="1">
        <v>3919</v>
      </c>
      <c r="W3921" s="1" t="s">
        <v>5947</v>
      </c>
    </row>
    <row r="3922" spans="22:23" x14ac:dyDescent="0.25">
      <c r="V3922" s="1">
        <v>3920</v>
      </c>
      <c r="W3922" s="1" t="s">
        <v>6049</v>
      </c>
    </row>
    <row r="3923" spans="22:23" x14ac:dyDescent="0.25">
      <c r="V3923" s="1">
        <v>3921</v>
      </c>
      <c r="W3923" s="1" t="s">
        <v>6695</v>
      </c>
    </row>
    <row r="3924" spans="22:23" x14ac:dyDescent="0.25">
      <c r="V3924" s="1">
        <v>3922</v>
      </c>
      <c r="W3924" s="1" t="s">
        <v>5845</v>
      </c>
    </row>
    <row r="3925" spans="22:23" x14ac:dyDescent="0.25">
      <c r="V3925" s="1">
        <v>3923</v>
      </c>
      <c r="W3925" s="1" t="s">
        <v>4962</v>
      </c>
    </row>
    <row r="3926" spans="22:23" x14ac:dyDescent="0.25">
      <c r="V3926" s="1">
        <v>3924</v>
      </c>
      <c r="W3926" s="1" t="s">
        <v>4758</v>
      </c>
    </row>
    <row r="3927" spans="22:23" x14ac:dyDescent="0.25">
      <c r="V3927" s="1">
        <v>3925</v>
      </c>
      <c r="W3927" s="1" t="s">
        <v>6661</v>
      </c>
    </row>
    <row r="3928" spans="22:23" x14ac:dyDescent="0.25">
      <c r="V3928" s="1">
        <v>3926</v>
      </c>
      <c r="W3928" s="1" t="s">
        <v>4656</v>
      </c>
    </row>
    <row r="3929" spans="22:23" x14ac:dyDescent="0.25">
      <c r="V3929" s="1">
        <v>3927</v>
      </c>
      <c r="W3929" s="1" t="s">
        <v>6117</v>
      </c>
    </row>
    <row r="3930" spans="22:23" x14ac:dyDescent="0.25">
      <c r="V3930" s="1">
        <v>3928</v>
      </c>
      <c r="W3930" s="1" t="s">
        <v>4724</v>
      </c>
    </row>
    <row r="3931" spans="22:23" x14ac:dyDescent="0.25">
      <c r="V3931" s="1">
        <v>3929</v>
      </c>
      <c r="W3931" s="1" t="s">
        <v>6729</v>
      </c>
    </row>
    <row r="3932" spans="22:23" x14ac:dyDescent="0.25">
      <c r="V3932" s="1">
        <v>3930</v>
      </c>
      <c r="W3932" s="1" t="s">
        <v>5320</v>
      </c>
    </row>
    <row r="3933" spans="22:23" x14ac:dyDescent="0.25">
      <c r="V3933" s="1">
        <v>3931</v>
      </c>
      <c r="W3933" s="1" t="s">
        <v>6203</v>
      </c>
    </row>
    <row r="3934" spans="22:23" x14ac:dyDescent="0.25">
      <c r="V3934" s="1">
        <v>3932</v>
      </c>
      <c r="W3934" s="1" t="s">
        <v>6135</v>
      </c>
    </row>
    <row r="3935" spans="22:23" x14ac:dyDescent="0.25">
      <c r="V3935" s="1">
        <v>3933</v>
      </c>
      <c r="W3935" s="1" t="s">
        <v>5286</v>
      </c>
    </row>
    <row r="3936" spans="22:23" x14ac:dyDescent="0.25">
      <c r="V3936" s="1">
        <v>3934</v>
      </c>
      <c r="W3936" s="1" t="s">
        <v>5218</v>
      </c>
    </row>
    <row r="3937" spans="22:23" x14ac:dyDescent="0.25">
      <c r="V3937" s="1">
        <v>3935</v>
      </c>
      <c r="W3937" s="1" t="s">
        <v>5591</v>
      </c>
    </row>
    <row r="3938" spans="22:23" x14ac:dyDescent="0.25">
      <c r="V3938" s="1">
        <v>3936</v>
      </c>
      <c r="W3938" s="1" t="s">
        <v>5252</v>
      </c>
    </row>
    <row r="3939" spans="22:23" x14ac:dyDescent="0.25">
      <c r="V3939" s="1">
        <v>3937</v>
      </c>
      <c r="W3939" s="1" t="s">
        <v>6169</v>
      </c>
    </row>
    <row r="3940" spans="22:23" x14ac:dyDescent="0.25">
      <c r="V3940" s="1">
        <v>3938</v>
      </c>
      <c r="W3940" s="1" t="s">
        <v>5761</v>
      </c>
    </row>
    <row r="3941" spans="22:23" x14ac:dyDescent="0.25">
      <c r="V3941" s="1">
        <v>3939</v>
      </c>
      <c r="W3941" s="1" t="s">
        <v>4776</v>
      </c>
    </row>
    <row r="3942" spans="22:23" x14ac:dyDescent="0.25">
      <c r="V3942" s="1">
        <v>3940</v>
      </c>
      <c r="W3942" s="1" t="s">
        <v>4878</v>
      </c>
    </row>
    <row r="3943" spans="22:23" x14ac:dyDescent="0.25">
      <c r="V3943" s="1">
        <v>3941</v>
      </c>
      <c r="W3943" s="1" t="s">
        <v>6237</v>
      </c>
    </row>
    <row r="3944" spans="22:23" x14ac:dyDescent="0.25">
      <c r="V3944" s="1">
        <v>3942</v>
      </c>
      <c r="W3944" s="1" t="s">
        <v>5354</v>
      </c>
    </row>
    <row r="3945" spans="22:23" x14ac:dyDescent="0.25">
      <c r="V3945" s="1">
        <v>3943</v>
      </c>
      <c r="W3945" s="1" t="s">
        <v>5557</v>
      </c>
    </row>
    <row r="3946" spans="22:23" x14ac:dyDescent="0.25">
      <c r="V3946" s="1">
        <v>3944</v>
      </c>
      <c r="W3946" s="1" t="s">
        <v>5693</v>
      </c>
    </row>
    <row r="3947" spans="22:23" x14ac:dyDescent="0.25">
      <c r="V3947" s="1">
        <v>3945</v>
      </c>
      <c r="W3947" s="1" t="s">
        <v>5625</v>
      </c>
    </row>
    <row r="3948" spans="22:23" x14ac:dyDescent="0.25">
      <c r="V3948" s="1">
        <v>3946</v>
      </c>
      <c r="W3948" s="1" t="s">
        <v>5014</v>
      </c>
    </row>
    <row r="3949" spans="22:23" x14ac:dyDescent="0.25">
      <c r="V3949" s="1">
        <v>3947</v>
      </c>
      <c r="W3949" s="1" t="s">
        <v>6271</v>
      </c>
    </row>
    <row r="3950" spans="22:23" x14ac:dyDescent="0.25">
      <c r="V3950" s="1">
        <v>3948</v>
      </c>
      <c r="W3950" s="1" t="s">
        <v>5388</v>
      </c>
    </row>
    <row r="3951" spans="22:23" x14ac:dyDescent="0.25">
      <c r="V3951" s="1">
        <v>3949</v>
      </c>
      <c r="W3951" s="1" t="s">
        <v>5965</v>
      </c>
    </row>
    <row r="3952" spans="22:23" x14ac:dyDescent="0.25">
      <c r="V3952" s="1">
        <v>3950</v>
      </c>
      <c r="W3952" s="1" t="s">
        <v>5727</v>
      </c>
    </row>
    <row r="3953" spans="22:23" x14ac:dyDescent="0.25">
      <c r="V3953" s="1">
        <v>3951</v>
      </c>
      <c r="W3953" s="1" t="s">
        <v>6611</v>
      </c>
    </row>
    <row r="3954" spans="22:23" x14ac:dyDescent="0.25">
      <c r="V3954" s="1">
        <v>3952</v>
      </c>
      <c r="W3954" s="1" t="s">
        <v>5116</v>
      </c>
    </row>
    <row r="3955" spans="22:23" x14ac:dyDescent="0.25">
      <c r="V3955" s="1">
        <v>3953</v>
      </c>
      <c r="W3955" s="1" t="s">
        <v>4912</v>
      </c>
    </row>
    <row r="3956" spans="22:23" x14ac:dyDescent="0.25">
      <c r="V3956" s="1">
        <v>3954</v>
      </c>
      <c r="W3956" s="1" t="s">
        <v>5184</v>
      </c>
    </row>
    <row r="3957" spans="22:23" x14ac:dyDescent="0.25">
      <c r="V3957" s="1">
        <v>3955</v>
      </c>
      <c r="W3957" s="1" t="s">
        <v>6747</v>
      </c>
    </row>
    <row r="3958" spans="22:23" x14ac:dyDescent="0.25">
      <c r="V3958" s="1">
        <v>3956</v>
      </c>
      <c r="W3958" s="1" t="s">
        <v>5422</v>
      </c>
    </row>
    <row r="3959" spans="22:23" x14ac:dyDescent="0.25">
      <c r="V3959" s="1">
        <v>3957</v>
      </c>
      <c r="W3959" s="1" t="s">
        <v>4674</v>
      </c>
    </row>
    <row r="3960" spans="22:23" x14ac:dyDescent="0.25">
      <c r="V3960" s="1">
        <v>3958</v>
      </c>
      <c r="W3960" s="1" t="s">
        <v>6305</v>
      </c>
    </row>
    <row r="3961" spans="22:23" x14ac:dyDescent="0.25">
      <c r="V3961" s="1">
        <v>3959</v>
      </c>
      <c r="W3961" s="1" t="s">
        <v>6339</v>
      </c>
    </row>
    <row r="3962" spans="22:23" x14ac:dyDescent="0.25">
      <c r="V3962" s="1">
        <v>3960</v>
      </c>
      <c r="W3962" s="1" t="s">
        <v>6373</v>
      </c>
    </row>
    <row r="3963" spans="22:23" x14ac:dyDescent="0.25">
      <c r="V3963" s="1">
        <v>3961</v>
      </c>
      <c r="W3963" s="1" t="s">
        <v>5456</v>
      </c>
    </row>
    <row r="3964" spans="22:23" x14ac:dyDescent="0.25">
      <c r="V3964" s="1">
        <v>3962</v>
      </c>
      <c r="W3964" s="1" t="s">
        <v>6407</v>
      </c>
    </row>
    <row r="3965" spans="22:23" x14ac:dyDescent="0.25">
      <c r="V3965" s="1">
        <v>3963</v>
      </c>
      <c r="W3965" s="1" t="s">
        <v>5659</v>
      </c>
    </row>
    <row r="3966" spans="22:23" x14ac:dyDescent="0.25">
      <c r="V3966" s="1">
        <v>3964</v>
      </c>
      <c r="W3966" s="1" t="s">
        <v>4980</v>
      </c>
    </row>
    <row r="3967" spans="22:23" x14ac:dyDescent="0.25">
      <c r="V3967" s="1">
        <v>3965</v>
      </c>
      <c r="W3967" s="1" t="s">
        <v>5863</v>
      </c>
    </row>
    <row r="3968" spans="22:23" x14ac:dyDescent="0.25">
      <c r="V3968" s="1">
        <v>3966</v>
      </c>
      <c r="W3968" s="1" t="s">
        <v>5999</v>
      </c>
    </row>
    <row r="3969" spans="22:23" x14ac:dyDescent="0.25">
      <c r="V3969" s="1">
        <v>3967</v>
      </c>
      <c r="W3969" s="1" t="s">
        <v>5082</v>
      </c>
    </row>
    <row r="3970" spans="22:23" x14ac:dyDescent="0.25">
      <c r="V3970" s="1">
        <v>3968</v>
      </c>
      <c r="W3970" s="1" t="s">
        <v>6441</v>
      </c>
    </row>
    <row r="3971" spans="22:23" x14ac:dyDescent="0.25">
      <c r="V3971" s="1">
        <v>3969</v>
      </c>
      <c r="W3971" s="1" t="s">
        <v>5490</v>
      </c>
    </row>
    <row r="3972" spans="22:23" x14ac:dyDescent="0.25">
      <c r="V3972" s="1">
        <v>3970</v>
      </c>
      <c r="W3972" s="1" t="s">
        <v>4844</v>
      </c>
    </row>
    <row r="3973" spans="22:23" x14ac:dyDescent="0.25">
      <c r="V3973" s="1">
        <v>3971</v>
      </c>
      <c r="W3973" s="1" t="s">
        <v>5048</v>
      </c>
    </row>
    <row r="3974" spans="22:23" x14ac:dyDescent="0.25">
      <c r="V3974" s="1">
        <v>3972</v>
      </c>
      <c r="W3974" s="1" t="s">
        <v>6475</v>
      </c>
    </row>
    <row r="3975" spans="22:23" x14ac:dyDescent="0.25">
      <c r="V3975" s="1">
        <v>3973</v>
      </c>
      <c r="W3975" s="1" t="s">
        <v>6067</v>
      </c>
    </row>
    <row r="3976" spans="22:23" x14ac:dyDescent="0.25">
      <c r="V3976" s="1">
        <v>3974</v>
      </c>
      <c r="W3976" s="1" t="s">
        <v>5795</v>
      </c>
    </row>
    <row r="3977" spans="22:23" x14ac:dyDescent="0.25">
      <c r="V3977" s="1">
        <v>3975</v>
      </c>
      <c r="W3977" s="1" t="s">
        <v>4810</v>
      </c>
    </row>
    <row r="3978" spans="22:23" x14ac:dyDescent="0.25">
      <c r="V3978" s="1">
        <v>3976</v>
      </c>
      <c r="W3978" s="1" t="s">
        <v>6509</v>
      </c>
    </row>
    <row r="3979" spans="22:23" x14ac:dyDescent="0.25">
      <c r="V3979" s="1">
        <v>3977</v>
      </c>
      <c r="W3979" s="1" t="s">
        <v>6543</v>
      </c>
    </row>
    <row r="3980" spans="22:23" x14ac:dyDescent="0.25">
      <c r="V3980" s="1">
        <v>3978</v>
      </c>
      <c r="W3980" s="1" t="s">
        <v>6577</v>
      </c>
    </row>
    <row r="3981" spans="22:23" x14ac:dyDescent="0.25">
      <c r="V3981" s="1">
        <v>3979</v>
      </c>
      <c r="W3981" s="1" t="s">
        <v>5150</v>
      </c>
    </row>
    <row r="3982" spans="22:23" x14ac:dyDescent="0.25">
      <c r="V3982" s="1">
        <v>3980</v>
      </c>
      <c r="W3982" s="1" t="s">
        <v>5524</v>
      </c>
    </row>
    <row r="3983" spans="22:23" x14ac:dyDescent="0.25">
      <c r="V3983" s="1">
        <v>3981</v>
      </c>
      <c r="W3983" s="1" t="s">
        <v>5897</v>
      </c>
    </row>
    <row r="3984" spans="22:23" x14ac:dyDescent="0.25">
      <c r="V3984" s="1">
        <v>3982</v>
      </c>
      <c r="W3984" s="1" t="s">
        <v>5931</v>
      </c>
    </row>
    <row r="3985" spans="22:23" x14ac:dyDescent="0.25">
      <c r="V3985" s="1">
        <v>3983</v>
      </c>
      <c r="W3985" s="1" t="s">
        <v>6033</v>
      </c>
    </row>
    <row r="3986" spans="22:23" x14ac:dyDescent="0.25">
      <c r="V3986" s="1">
        <v>3984</v>
      </c>
      <c r="W3986" s="1" t="s">
        <v>6679</v>
      </c>
    </row>
    <row r="3987" spans="22:23" x14ac:dyDescent="0.25">
      <c r="V3987" s="1">
        <v>3985</v>
      </c>
      <c r="W3987" s="1" t="s">
        <v>5829</v>
      </c>
    </row>
    <row r="3988" spans="22:23" x14ac:dyDescent="0.25">
      <c r="V3988" s="1">
        <v>3986</v>
      </c>
      <c r="W3988" s="1" t="s">
        <v>4946</v>
      </c>
    </row>
    <row r="3989" spans="22:23" x14ac:dyDescent="0.25">
      <c r="V3989" s="1">
        <v>3987</v>
      </c>
      <c r="W3989" s="1" t="s">
        <v>4742</v>
      </c>
    </row>
    <row r="3990" spans="22:23" x14ac:dyDescent="0.25">
      <c r="V3990" s="1">
        <v>3988</v>
      </c>
      <c r="W3990" s="1" t="s">
        <v>6645</v>
      </c>
    </row>
    <row r="3991" spans="22:23" x14ac:dyDescent="0.25">
      <c r="V3991" s="1">
        <v>3989</v>
      </c>
      <c r="W3991" s="1" t="s">
        <v>4640</v>
      </c>
    </row>
    <row r="3992" spans="22:23" x14ac:dyDescent="0.25">
      <c r="V3992" s="1">
        <v>3990</v>
      </c>
      <c r="W3992" s="1" t="s">
        <v>6101</v>
      </c>
    </row>
    <row r="3993" spans="22:23" x14ac:dyDescent="0.25">
      <c r="V3993" s="1">
        <v>3991</v>
      </c>
      <c r="W3993" s="1" t="s">
        <v>4708</v>
      </c>
    </row>
    <row r="3994" spans="22:23" x14ac:dyDescent="0.25">
      <c r="V3994" s="1">
        <v>3992</v>
      </c>
      <c r="W3994" s="1" t="s">
        <v>6713</v>
      </c>
    </row>
    <row r="3995" spans="22:23" x14ac:dyDescent="0.25">
      <c r="V3995" s="1">
        <v>3993</v>
      </c>
      <c r="W3995" s="1" t="s">
        <v>5326</v>
      </c>
    </row>
    <row r="3996" spans="22:23" x14ac:dyDescent="0.25">
      <c r="V3996" s="1">
        <v>3994</v>
      </c>
      <c r="W3996" s="1" t="s">
        <v>6209</v>
      </c>
    </row>
    <row r="3997" spans="22:23" x14ac:dyDescent="0.25">
      <c r="V3997" s="1">
        <v>3995</v>
      </c>
      <c r="W3997" s="1" t="s">
        <v>6141</v>
      </c>
    </row>
    <row r="3998" spans="22:23" x14ac:dyDescent="0.25">
      <c r="V3998" s="1">
        <v>3996</v>
      </c>
      <c r="W3998" s="1" t="s">
        <v>5292</v>
      </c>
    </row>
    <row r="3999" spans="22:23" x14ac:dyDescent="0.25">
      <c r="V3999" s="1">
        <v>3997</v>
      </c>
      <c r="W3999" s="1" t="s">
        <v>5224</v>
      </c>
    </row>
    <row r="4000" spans="22:23" x14ac:dyDescent="0.25">
      <c r="V4000" s="1">
        <v>3998</v>
      </c>
      <c r="W4000" s="1" t="s">
        <v>5597</v>
      </c>
    </row>
    <row r="4001" spans="22:23" x14ac:dyDescent="0.25">
      <c r="V4001" s="1">
        <v>3999</v>
      </c>
      <c r="W4001" s="1" t="s">
        <v>5258</v>
      </c>
    </row>
    <row r="4002" spans="22:23" x14ac:dyDescent="0.25">
      <c r="V4002" s="1">
        <v>4000</v>
      </c>
      <c r="W4002" s="1" t="s">
        <v>6175</v>
      </c>
    </row>
    <row r="4003" spans="22:23" x14ac:dyDescent="0.25">
      <c r="V4003" s="1">
        <v>4001</v>
      </c>
      <c r="W4003" s="1" t="s">
        <v>5767</v>
      </c>
    </row>
    <row r="4004" spans="22:23" x14ac:dyDescent="0.25">
      <c r="V4004" s="1">
        <v>4002</v>
      </c>
      <c r="W4004" s="1" t="s">
        <v>4782</v>
      </c>
    </row>
    <row r="4005" spans="22:23" x14ac:dyDescent="0.25">
      <c r="V4005" s="1">
        <v>4003</v>
      </c>
      <c r="W4005" s="1" t="s">
        <v>4884</v>
      </c>
    </row>
    <row r="4006" spans="22:23" x14ac:dyDescent="0.25">
      <c r="V4006" s="1">
        <v>4004</v>
      </c>
      <c r="W4006" s="1" t="s">
        <v>6243</v>
      </c>
    </row>
    <row r="4007" spans="22:23" x14ac:dyDescent="0.25">
      <c r="V4007" s="1">
        <v>4005</v>
      </c>
      <c r="W4007" s="1" t="s">
        <v>5360</v>
      </c>
    </row>
    <row r="4008" spans="22:23" x14ac:dyDescent="0.25">
      <c r="V4008" s="1">
        <v>4006</v>
      </c>
      <c r="W4008" s="1" t="s">
        <v>5563</v>
      </c>
    </row>
    <row r="4009" spans="22:23" x14ac:dyDescent="0.25">
      <c r="V4009" s="1">
        <v>4007</v>
      </c>
      <c r="W4009" s="1" t="s">
        <v>5699</v>
      </c>
    </row>
    <row r="4010" spans="22:23" x14ac:dyDescent="0.25">
      <c r="V4010" s="1">
        <v>4008</v>
      </c>
      <c r="W4010" s="1" t="s">
        <v>5631</v>
      </c>
    </row>
    <row r="4011" spans="22:23" x14ac:dyDescent="0.25">
      <c r="V4011" s="1">
        <v>4009</v>
      </c>
      <c r="W4011" s="1" t="s">
        <v>5020</v>
      </c>
    </row>
    <row r="4012" spans="22:23" x14ac:dyDescent="0.25">
      <c r="V4012" s="1">
        <v>4010</v>
      </c>
      <c r="W4012" s="1" t="s">
        <v>6277</v>
      </c>
    </row>
    <row r="4013" spans="22:23" x14ac:dyDescent="0.25">
      <c r="V4013" s="1">
        <v>4011</v>
      </c>
      <c r="W4013" s="1" t="s">
        <v>5394</v>
      </c>
    </row>
    <row r="4014" spans="22:23" x14ac:dyDescent="0.25">
      <c r="V4014" s="1">
        <v>4012</v>
      </c>
      <c r="W4014" s="1" t="s">
        <v>5971</v>
      </c>
    </row>
    <row r="4015" spans="22:23" x14ac:dyDescent="0.25">
      <c r="V4015" s="1">
        <v>4013</v>
      </c>
      <c r="W4015" s="1" t="s">
        <v>5733</v>
      </c>
    </row>
    <row r="4016" spans="22:23" x14ac:dyDescent="0.25">
      <c r="V4016" s="1">
        <v>4014</v>
      </c>
      <c r="W4016" s="1" t="s">
        <v>6617</v>
      </c>
    </row>
    <row r="4017" spans="22:23" x14ac:dyDescent="0.25">
      <c r="V4017" s="1">
        <v>4015</v>
      </c>
      <c r="W4017" s="1" t="s">
        <v>5122</v>
      </c>
    </row>
    <row r="4018" spans="22:23" x14ac:dyDescent="0.25">
      <c r="V4018" s="1">
        <v>4016</v>
      </c>
      <c r="W4018" s="1" t="s">
        <v>4918</v>
      </c>
    </row>
    <row r="4019" spans="22:23" x14ac:dyDescent="0.25">
      <c r="V4019" s="1">
        <v>4017</v>
      </c>
      <c r="W4019" s="1" t="s">
        <v>5190</v>
      </c>
    </row>
    <row r="4020" spans="22:23" x14ac:dyDescent="0.25">
      <c r="V4020" s="1">
        <v>4018</v>
      </c>
      <c r="W4020" s="1" t="s">
        <v>6753</v>
      </c>
    </row>
    <row r="4021" spans="22:23" x14ac:dyDescent="0.25">
      <c r="V4021" s="1">
        <v>4019</v>
      </c>
      <c r="W4021" s="1" t="s">
        <v>5428</v>
      </c>
    </row>
    <row r="4022" spans="22:23" x14ac:dyDescent="0.25">
      <c r="V4022" s="1">
        <v>4020</v>
      </c>
      <c r="W4022" s="1" t="s">
        <v>4680</v>
      </c>
    </row>
    <row r="4023" spans="22:23" x14ac:dyDescent="0.25">
      <c r="V4023" s="1">
        <v>4021</v>
      </c>
      <c r="W4023" s="1" t="s">
        <v>6311</v>
      </c>
    </row>
    <row r="4024" spans="22:23" x14ac:dyDescent="0.25">
      <c r="V4024" s="1">
        <v>4022</v>
      </c>
      <c r="W4024" s="1" t="s">
        <v>6345</v>
      </c>
    </row>
    <row r="4025" spans="22:23" x14ac:dyDescent="0.25">
      <c r="V4025" s="1">
        <v>4023</v>
      </c>
      <c r="W4025" s="1" t="s">
        <v>6379</v>
      </c>
    </row>
    <row r="4026" spans="22:23" x14ac:dyDescent="0.25">
      <c r="V4026" s="1">
        <v>4024</v>
      </c>
      <c r="W4026" s="1" t="s">
        <v>5462</v>
      </c>
    </row>
    <row r="4027" spans="22:23" x14ac:dyDescent="0.25">
      <c r="V4027" s="1">
        <v>4025</v>
      </c>
      <c r="W4027" s="1" t="s">
        <v>6413</v>
      </c>
    </row>
    <row r="4028" spans="22:23" x14ac:dyDescent="0.25">
      <c r="V4028" s="1">
        <v>4026</v>
      </c>
      <c r="W4028" s="1" t="s">
        <v>5665</v>
      </c>
    </row>
    <row r="4029" spans="22:23" x14ac:dyDescent="0.25">
      <c r="V4029" s="1">
        <v>4027</v>
      </c>
      <c r="W4029" s="1" t="s">
        <v>4986</v>
      </c>
    </row>
    <row r="4030" spans="22:23" x14ac:dyDescent="0.25">
      <c r="V4030" s="1">
        <v>4028</v>
      </c>
      <c r="W4030" s="1" t="s">
        <v>5869</v>
      </c>
    </row>
    <row r="4031" spans="22:23" x14ac:dyDescent="0.25">
      <c r="V4031" s="1">
        <v>4029</v>
      </c>
      <c r="W4031" s="1" t="s">
        <v>6005</v>
      </c>
    </row>
    <row r="4032" spans="22:23" x14ac:dyDescent="0.25">
      <c r="V4032" s="1">
        <v>4030</v>
      </c>
      <c r="W4032" s="1" t="s">
        <v>5088</v>
      </c>
    </row>
    <row r="4033" spans="22:23" x14ac:dyDescent="0.25">
      <c r="V4033" s="1">
        <v>4031</v>
      </c>
      <c r="W4033" s="1" t="s">
        <v>6447</v>
      </c>
    </row>
    <row r="4034" spans="22:23" x14ac:dyDescent="0.25">
      <c r="V4034" s="1">
        <v>4032</v>
      </c>
      <c r="W4034" s="1" t="s">
        <v>5496</v>
      </c>
    </row>
    <row r="4035" spans="22:23" x14ac:dyDescent="0.25">
      <c r="V4035" s="1">
        <v>4033</v>
      </c>
      <c r="W4035" s="1" t="s">
        <v>4850</v>
      </c>
    </row>
    <row r="4036" spans="22:23" x14ac:dyDescent="0.25">
      <c r="V4036" s="1">
        <v>4034</v>
      </c>
      <c r="W4036" s="1" t="s">
        <v>5054</v>
      </c>
    </row>
    <row r="4037" spans="22:23" x14ac:dyDescent="0.25">
      <c r="V4037" s="1">
        <v>4035</v>
      </c>
      <c r="W4037" s="1" t="s">
        <v>6481</v>
      </c>
    </row>
    <row r="4038" spans="22:23" x14ac:dyDescent="0.25">
      <c r="V4038" s="1">
        <v>4036</v>
      </c>
      <c r="W4038" s="1" t="s">
        <v>6073</v>
      </c>
    </row>
    <row r="4039" spans="22:23" x14ac:dyDescent="0.25">
      <c r="V4039" s="1">
        <v>4037</v>
      </c>
      <c r="W4039" s="1" t="s">
        <v>5801</v>
      </c>
    </row>
    <row r="4040" spans="22:23" x14ac:dyDescent="0.25">
      <c r="V4040" s="1">
        <v>4038</v>
      </c>
      <c r="W4040" s="1" t="s">
        <v>4816</v>
      </c>
    </row>
    <row r="4041" spans="22:23" x14ac:dyDescent="0.25">
      <c r="V4041" s="1">
        <v>4039</v>
      </c>
      <c r="W4041" s="1" t="s">
        <v>6515</v>
      </c>
    </row>
    <row r="4042" spans="22:23" x14ac:dyDescent="0.25">
      <c r="V4042" s="1">
        <v>4040</v>
      </c>
      <c r="W4042" s="1" t="s">
        <v>6549</v>
      </c>
    </row>
    <row r="4043" spans="22:23" x14ac:dyDescent="0.25">
      <c r="V4043" s="1">
        <v>4041</v>
      </c>
      <c r="W4043" s="1" t="s">
        <v>6583</v>
      </c>
    </row>
    <row r="4044" spans="22:23" x14ac:dyDescent="0.25">
      <c r="V4044" s="1">
        <v>4042</v>
      </c>
      <c r="W4044" s="1" t="s">
        <v>5156</v>
      </c>
    </row>
    <row r="4045" spans="22:23" x14ac:dyDescent="0.25">
      <c r="V4045" s="1">
        <v>4043</v>
      </c>
      <c r="W4045" s="1" t="s">
        <v>5530</v>
      </c>
    </row>
    <row r="4046" spans="22:23" x14ac:dyDescent="0.25">
      <c r="V4046" s="1">
        <v>4044</v>
      </c>
      <c r="W4046" s="1" t="s">
        <v>5903</v>
      </c>
    </row>
    <row r="4047" spans="22:23" x14ac:dyDescent="0.25">
      <c r="V4047" s="1">
        <v>4045</v>
      </c>
      <c r="W4047" s="1" t="s">
        <v>5937</v>
      </c>
    </row>
    <row r="4048" spans="22:23" x14ac:dyDescent="0.25">
      <c r="V4048" s="1">
        <v>4046</v>
      </c>
      <c r="W4048" s="1" t="s">
        <v>6039</v>
      </c>
    </row>
    <row r="4049" spans="22:23" x14ac:dyDescent="0.25">
      <c r="V4049" s="1">
        <v>4047</v>
      </c>
      <c r="W4049" s="1" t="s">
        <v>6685</v>
      </c>
    </row>
    <row r="4050" spans="22:23" x14ac:dyDescent="0.25">
      <c r="V4050" s="1">
        <v>4048</v>
      </c>
      <c r="W4050" s="1" t="s">
        <v>5835</v>
      </c>
    </row>
    <row r="4051" spans="22:23" x14ac:dyDescent="0.25">
      <c r="V4051" s="1">
        <v>4049</v>
      </c>
      <c r="W4051" s="1" t="s">
        <v>4952</v>
      </c>
    </row>
    <row r="4052" spans="22:23" x14ac:dyDescent="0.25">
      <c r="V4052" s="1">
        <v>4050</v>
      </c>
      <c r="W4052" s="1" t="s">
        <v>4748</v>
      </c>
    </row>
    <row r="4053" spans="22:23" x14ac:dyDescent="0.25">
      <c r="V4053" s="1">
        <v>4051</v>
      </c>
      <c r="W4053" s="1" t="s">
        <v>6651</v>
      </c>
    </row>
    <row r="4054" spans="22:23" x14ac:dyDescent="0.25">
      <c r="V4054" s="1">
        <v>4052</v>
      </c>
      <c r="W4054" s="1" t="s">
        <v>4646</v>
      </c>
    </row>
    <row r="4055" spans="22:23" x14ac:dyDescent="0.25">
      <c r="V4055" s="1">
        <v>4053</v>
      </c>
      <c r="W4055" s="1" t="s">
        <v>6107</v>
      </c>
    </row>
    <row r="4056" spans="22:23" x14ac:dyDescent="0.25">
      <c r="V4056" s="1">
        <v>4054</v>
      </c>
      <c r="W4056" s="1" t="s">
        <v>4714</v>
      </c>
    </row>
    <row r="4057" spans="22:23" x14ac:dyDescent="0.25">
      <c r="V4057" s="1">
        <v>4055</v>
      </c>
      <c r="W4057" s="1" t="s">
        <v>6719</v>
      </c>
    </row>
    <row r="4058" spans="22:23" x14ac:dyDescent="0.25">
      <c r="V4058" s="1">
        <v>4056</v>
      </c>
      <c r="W4058" s="1" t="s">
        <v>5328</v>
      </c>
    </row>
    <row r="4059" spans="22:23" x14ac:dyDescent="0.25">
      <c r="V4059" s="1">
        <v>4057</v>
      </c>
      <c r="W4059" s="1" t="s">
        <v>6211</v>
      </c>
    </row>
    <row r="4060" spans="22:23" x14ac:dyDescent="0.25">
      <c r="V4060" s="1">
        <v>4058</v>
      </c>
      <c r="W4060" s="1" t="s">
        <v>6143</v>
      </c>
    </row>
    <row r="4061" spans="22:23" x14ac:dyDescent="0.25">
      <c r="V4061" s="1">
        <v>4059</v>
      </c>
      <c r="W4061" s="1" t="s">
        <v>5294</v>
      </c>
    </row>
    <row r="4062" spans="22:23" x14ac:dyDescent="0.25">
      <c r="V4062" s="1">
        <v>4060</v>
      </c>
      <c r="W4062" s="1" t="s">
        <v>5226</v>
      </c>
    </row>
    <row r="4063" spans="22:23" x14ac:dyDescent="0.25">
      <c r="V4063" s="1">
        <v>4061</v>
      </c>
      <c r="W4063" s="1" t="s">
        <v>5599</v>
      </c>
    </row>
    <row r="4064" spans="22:23" x14ac:dyDescent="0.25">
      <c r="V4064" s="1">
        <v>4062</v>
      </c>
      <c r="W4064" s="1" t="s">
        <v>5260</v>
      </c>
    </row>
    <row r="4065" spans="22:23" x14ac:dyDescent="0.25">
      <c r="V4065" s="1">
        <v>4063</v>
      </c>
      <c r="W4065" s="1" t="s">
        <v>6177</v>
      </c>
    </row>
    <row r="4066" spans="22:23" x14ac:dyDescent="0.25">
      <c r="V4066" s="1">
        <v>4064</v>
      </c>
      <c r="W4066" s="1" t="s">
        <v>5769</v>
      </c>
    </row>
    <row r="4067" spans="22:23" x14ac:dyDescent="0.25">
      <c r="V4067" s="1">
        <v>4065</v>
      </c>
      <c r="W4067" s="1" t="s">
        <v>4784</v>
      </c>
    </row>
    <row r="4068" spans="22:23" x14ac:dyDescent="0.25">
      <c r="V4068" s="1">
        <v>4066</v>
      </c>
      <c r="W4068" s="1" t="s">
        <v>4886</v>
      </c>
    </row>
    <row r="4069" spans="22:23" x14ac:dyDescent="0.25">
      <c r="V4069" s="1">
        <v>4067</v>
      </c>
      <c r="W4069" s="1" t="s">
        <v>6245</v>
      </c>
    </row>
    <row r="4070" spans="22:23" x14ac:dyDescent="0.25">
      <c r="V4070" s="1">
        <v>4068</v>
      </c>
      <c r="W4070" s="1" t="s">
        <v>5362</v>
      </c>
    </row>
    <row r="4071" spans="22:23" x14ac:dyDescent="0.25">
      <c r="V4071" s="1">
        <v>4069</v>
      </c>
      <c r="W4071" s="1" t="s">
        <v>5565</v>
      </c>
    </row>
    <row r="4072" spans="22:23" x14ac:dyDescent="0.25">
      <c r="V4072" s="1">
        <v>4070</v>
      </c>
      <c r="W4072" s="1" t="s">
        <v>5701</v>
      </c>
    </row>
    <row r="4073" spans="22:23" x14ac:dyDescent="0.25">
      <c r="V4073" s="1">
        <v>4071</v>
      </c>
      <c r="W4073" s="1" t="s">
        <v>5633</v>
      </c>
    </row>
    <row r="4074" spans="22:23" x14ac:dyDescent="0.25">
      <c r="V4074" s="1">
        <v>4072</v>
      </c>
      <c r="W4074" s="1" t="s">
        <v>5022</v>
      </c>
    </row>
    <row r="4075" spans="22:23" x14ac:dyDescent="0.25">
      <c r="V4075" s="1">
        <v>4073</v>
      </c>
      <c r="W4075" s="1" t="s">
        <v>6279</v>
      </c>
    </row>
    <row r="4076" spans="22:23" x14ac:dyDescent="0.25">
      <c r="V4076" s="1">
        <v>4074</v>
      </c>
      <c r="W4076" s="1" t="s">
        <v>5396</v>
      </c>
    </row>
    <row r="4077" spans="22:23" x14ac:dyDescent="0.25">
      <c r="V4077" s="1">
        <v>4075</v>
      </c>
      <c r="W4077" s="1" t="s">
        <v>5973</v>
      </c>
    </row>
    <row r="4078" spans="22:23" x14ac:dyDescent="0.25">
      <c r="V4078" s="1">
        <v>4076</v>
      </c>
      <c r="W4078" s="1" t="s">
        <v>5735</v>
      </c>
    </row>
    <row r="4079" spans="22:23" x14ac:dyDescent="0.25">
      <c r="V4079" s="1">
        <v>4077</v>
      </c>
      <c r="W4079" s="1" t="s">
        <v>6619</v>
      </c>
    </row>
    <row r="4080" spans="22:23" x14ac:dyDescent="0.25">
      <c r="V4080" s="1">
        <v>4078</v>
      </c>
      <c r="W4080" s="1" t="s">
        <v>5124</v>
      </c>
    </row>
    <row r="4081" spans="22:23" x14ac:dyDescent="0.25">
      <c r="V4081" s="1">
        <v>4079</v>
      </c>
      <c r="W4081" s="1" t="s">
        <v>4920</v>
      </c>
    </row>
    <row r="4082" spans="22:23" x14ac:dyDescent="0.25">
      <c r="V4082" s="1">
        <v>4080</v>
      </c>
      <c r="W4082" s="1" t="s">
        <v>5192</v>
      </c>
    </row>
    <row r="4083" spans="22:23" x14ac:dyDescent="0.25">
      <c r="V4083" s="1">
        <v>4081</v>
      </c>
      <c r="W4083" s="1" t="s">
        <v>6755</v>
      </c>
    </row>
    <row r="4084" spans="22:23" x14ac:dyDescent="0.25">
      <c r="V4084" s="1">
        <v>4082</v>
      </c>
      <c r="W4084" s="1" t="s">
        <v>5430</v>
      </c>
    </row>
    <row r="4085" spans="22:23" x14ac:dyDescent="0.25">
      <c r="V4085" s="1">
        <v>4083</v>
      </c>
      <c r="W4085" s="1" t="s">
        <v>4682</v>
      </c>
    </row>
    <row r="4086" spans="22:23" x14ac:dyDescent="0.25">
      <c r="V4086" s="1">
        <v>4084</v>
      </c>
      <c r="W4086" s="1" t="s">
        <v>6313</v>
      </c>
    </row>
    <row r="4087" spans="22:23" x14ac:dyDescent="0.25">
      <c r="V4087" s="1">
        <v>4085</v>
      </c>
      <c r="W4087" s="1" t="s">
        <v>6347</v>
      </c>
    </row>
    <row r="4088" spans="22:23" x14ac:dyDescent="0.25">
      <c r="V4088" s="1">
        <v>4086</v>
      </c>
      <c r="W4088" s="1" t="s">
        <v>6381</v>
      </c>
    </row>
    <row r="4089" spans="22:23" x14ac:dyDescent="0.25">
      <c r="V4089" s="1">
        <v>4087</v>
      </c>
      <c r="W4089" s="1" t="s">
        <v>5464</v>
      </c>
    </row>
    <row r="4090" spans="22:23" x14ac:dyDescent="0.25">
      <c r="V4090" s="1">
        <v>4088</v>
      </c>
      <c r="W4090" s="1" t="s">
        <v>6415</v>
      </c>
    </row>
    <row r="4091" spans="22:23" x14ac:dyDescent="0.25">
      <c r="V4091" s="1">
        <v>4089</v>
      </c>
      <c r="W4091" s="1" t="s">
        <v>5667</v>
      </c>
    </row>
    <row r="4092" spans="22:23" x14ac:dyDescent="0.25">
      <c r="V4092" s="1">
        <v>4090</v>
      </c>
      <c r="W4092" s="1" t="s">
        <v>4988</v>
      </c>
    </row>
    <row r="4093" spans="22:23" x14ac:dyDescent="0.25">
      <c r="V4093" s="1">
        <v>4091</v>
      </c>
      <c r="W4093" s="1" t="s">
        <v>5871</v>
      </c>
    </row>
    <row r="4094" spans="22:23" x14ac:dyDescent="0.25">
      <c r="V4094" s="1">
        <v>4092</v>
      </c>
      <c r="W4094" s="1" t="s">
        <v>6007</v>
      </c>
    </row>
    <row r="4095" spans="22:23" x14ac:dyDescent="0.25">
      <c r="V4095" s="1">
        <v>4093</v>
      </c>
      <c r="W4095" s="1" t="s">
        <v>5090</v>
      </c>
    </row>
    <row r="4096" spans="22:23" x14ac:dyDescent="0.25">
      <c r="V4096" s="1">
        <v>4094</v>
      </c>
      <c r="W4096" s="1" t="s">
        <v>6449</v>
      </c>
    </row>
    <row r="4097" spans="22:23" x14ac:dyDescent="0.25">
      <c r="V4097" s="1">
        <v>4095</v>
      </c>
      <c r="W4097" s="1" t="s">
        <v>5498</v>
      </c>
    </row>
    <row r="4098" spans="22:23" x14ac:dyDescent="0.25">
      <c r="V4098" s="1">
        <v>4096</v>
      </c>
      <c r="W4098" s="1" t="s">
        <v>4852</v>
      </c>
    </row>
    <row r="4099" spans="22:23" x14ac:dyDescent="0.25">
      <c r="V4099" s="1">
        <v>4097</v>
      </c>
      <c r="W4099" s="1" t="s">
        <v>5056</v>
      </c>
    </row>
    <row r="4100" spans="22:23" x14ac:dyDescent="0.25">
      <c r="V4100" s="1">
        <v>4098</v>
      </c>
      <c r="W4100" s="1" t="s">
        <v>6483</v>
      </c>
    </row>
    <row r="4101" spans="22:23" x14ac:dyDescent="0.25">
      <c r="V4101" s="1">
        <v>4099</v>
      </c>
      <c r="W4101" s="1" t="s">
        <v>6075</v>
      </c>
    </row>
    <row r="4102" spans="22:23" x14ac:dyDescent="0.25">
      <c r="V4102" s="1">
        <v>4100</v>
      </c>
      <c r="W4102" s="1" t="s">
        <v>5803</v>
      </c>
    </row>
    <row r="4103" spans="22:23" x14ac:dyDescent="0.25">
      <c r="V4103" s="1">
        <v>4101</v>
      </c>
      <c r="W4103" s="1" t="s">
        <v>4818</v>
      </c>
    </row>
    <row r="4104" spans="22:23" x14ac:dyDescent="0.25">
      <c r="V4104" s="1">
        <v>4102</v>
      </c>
      <c r="W4104" s="1" t="s">
        <v>6517</v>
      </c>
    </row>
    <row r="4105" spans="22:23" x14ac:dyDescent="0.25">
      <c r="V4105" s="1">
        <v>4103</v>
      </c>
      <c r="W4105" s="1" t="s">
        <v>6551</v>
      </c>
    </row>
    <row r="4106" spans="22:23" x14ac:dyDescent="0.25">
      <c r="V4106" s="1">
        <v>4104</v>
      </c>
      <c r="W4106" s="1" t="s">
        <v>6585</v>
      </c>
    </row>
    <row r="4107" spans="22:23" x14ac:dyDescent="0.25">
      <c r="V4107" s="1">
        <v>4105</v>
      </c>
      <c r="W4107" s="1" t="s">
        <v>5158</v>
      </c>
    </row>
    <row r="4108" spans="22:23" x14ac:dyDescent="0.25">
      <c r="V4108" s="1">
        <v>4106</v>
      </c>
      <c r="W4108" s="1" t="s">
        <v>5532</v>
      </c>
    </row>
    <row r="4109" spans="22:23" x14ac:dyDescent="0.25">
      <c r="V4109" s="1">
        <v>4107</v>
      </c>
      <c r="W4109" s="1" t="s">
        <v>5905</v>
      </c>
    </row>
    <row r="4110" spans="22:23" x14ac:dyDescent="0.25">
      <c r="V4110" s="1">
        <v>4108</v>
      </c>
      <c r="W4110" s="1" t="s">
        <v>5939</v>
      </c>
    </row>
    <row r="4111" spans="22:23" x14ac:dyDescent="0.25">
      <c r="V4111" s="1">
        <v>4109</v>
      </c>
      <c r="W4111" s="1" t="s">
        <v>6041</v>
      </c>
    </row>
    <row r="4112" spans="22:23" x14ac:dyDescent="0.25">
      <c r="V4112" s="1">
        <v>4110</v>
      </c>
      <c r="W4112" s="1" t="s">
        <v>6687</v>
      </c>
    </row>
    <row r="4113" spans="22:23" x14ac:dyDescent="0.25">
      <c r="V4113" s="1">
        <v>4111</v>
      </c>
      <c r="W4113" s="1" t="s">
        <v>5837</v>
      </c>
    </row>
    <row r="4114" spans="22:23" x14ac:dyDescent="0.25">
      <c r="V4114" s="1">
        <v>4112</v>
      </c>
      <c r="W4114" s="1" t="s">
        <v>4954</v>
      </c>
    </row>
    <row r="4115" spans="22:23" x14ac:dyDescent="0.25">
      <c r="V4115" s="1">
        <v>4113</v>
      </c>
      <c r="W4115" s="1" t="s">
        <v>4750</v>
      </c>
    </row>
    <row r="4116" spans="22:23" x14ac:dyDescent="0.25">
      <c r="V4116" s="1">
        <v>4114</v>
      </c>
      <c r="W4116" s="1" t="s">
        <v>6653</v>
      </c>
    </row>
    <row r="4117" spans="22:23" x14ac:dyDescent="0.25">
      <c r="V4117" s="1">
        <v>4115</v>
      </c>
      <c r="W4117" s="1" t="s">
        <v>4648</v>
      </c>
    </row>
    <row r="4118" spans="22:23" x14ac:dyDescent="0.25">
      <c r="V4118" s="1">
        <v>4116</v>
      </c>
      <c r="W4118" s="1" t="s">
        <v>6109</v>
      </c>
    </row>
    <row r="4119" spans="22:23" x14ac:dyDescent="0.25">
      <c r="V4119" s="1">
        <v>4117</v>
      </c>
      <c r="W4119" s="1" t="s">
        <v>4716</v>
      </c>
    </row>
    <row r="4120" spans="22:23" x14ac:dyDescent="0.25">
      <c r="V4120" s="1">
        <v>4118</v>
      </c>
      <c r="W4120" s="1" t="s">
        <v>6721</v>
      </c>
    </row>
    <row r="4121" spans="22:23" x14ac:dyDescent="0.25">
      <c r="V4121" s="1">
        <v>4119</v>
      </c>
      <c r="W4121" s="1" t="s">
        <v>5338</v>
      </c>
    </row>
    <row r="4122" spans="22:23" x14ac:dyDescent="0.25">
      <c r="V4122" s="1">
        <v>4120</v>
      </c>
      <c r="W4122" s="1" t="s">
        <v>6221</v>
      </c>
    </row>
    <row r="4123" spans="22:23" x14ac:dyDescent="0.25">
      <c r="V4123" s="1">
        <v>4121</v>
      </c>
      <c r="W4123" s="1" t="s">
        <v>6153</v>
      </c>
    </row>
    <row r="4124" spans="22:23" x14ac:dyDescent="0.25">
      <c r="V4124" s="1">
        <v>4122</v>
      </c>
      <c r="W4124" s="1" t="s">
        <v>5304</v>
      </c>
    </row>
    <row r="4125" spans="22:23" x14ac:dyDescent="0.25">
      <c r="V4125" s="1">
        <v>4123</v>
      </c>
      <c r="W4125" s="1" t="s">
        <v>5236</v>
      </c>
    </row>
    <row r="4126" spans="22:23" x14ac:dyDescent="0.25">
      <c r="V4126" s="1">
        <v>4124</v>
      </c>
      <c r="W4126" s="1" t="s">
        <v>5609</v>
      </c>
    </row>
    <row r="4127" spans="22:23" x14ac:dyDescent="0.25">
      <c r="V4127" s="1">
        <v>4125</v>
      </c>
      <c r="W4127" s="1" t="s">
        <v>5270</v>
      </c>
    </row>
    <row r="4128" spans="22:23" x14ac:dyDescent="0.25">
      <c r="V4128" s="1">
        <v>4126</v>
      </c>
      <c r="W4128" s="1" t="s">
        <v>6187</v>
      </c>
    </row>
    <row r="4129" spans="22:23" x14ac:dyDescent="0.25">
      <c r="V4129" s="1">
        <v>4127</v>
      </c>
      <c r="W4129" s="1" t="s">
        <v>5779</v>
      </c>
    </row>
    <row r="4130" spans="22:23" x14ac:dyDescent="0.25">
      <c r="V4130" s="1">
        <v>4128</v>
      </c>
      <c r="W4130" s="1" t="s">
        <v>4794</v>
      </c>
    </row>
    <row r="4131" spans="22:23" x14ac:dyDescent="0.25">
      <c r="V4131" s="1">
        <v>4129</v>
      </c>
      <c r="W4131" s="1" t="s">
        <v>4896</v>
      </c>
    </row>
    <row r="4132" spans="22:23" x14ac:dyDescent="0.25">
      <c r="V4132" s="1">
        <v>4130</v>
      </c>
      <c r="W4132" s="1" t="s">
        <v>6255</v>
      </c>
    </row>
    <row r="4133" spans="22:23" x14ac:dyDescent="0.25">
      <c r="V4133" s="1">
        <v>4131</v>
      </c>
      <c r="W4133" s="1" t="s">
        <v>5372</v>
      </c>
    </row>
    <row r="4134" spans="22:23" x14ac:dyDescent="0.25">
      <c r="V4134" s="1">
        <v>4132</v>
      </c>
      <c r="W4134" s="1" t="s">
        <v>5575</v>
      </c>
    </row>
    <row r="4135" spans="22:23" x14ac:dyDescent="0.25">
      <c r="V4135" s="1">
        <v>4133</v>
      </c>
      <c r="W4135" s="1" t="s">
        <v>5711</v>
      </c>
    </row>
    <row r="4136" spans="22:23" x14ac:dyDescent="0.25">
      <c r="V4136" s="1">
        <v>4134</v>
      </c>
      <c r="W4136" s="1" t="s">
        <v>5643</v>
      </c>
    </row>
    <row r="4137" spans="22:23" x14ac:dyDescent="0.25">
      <c r="V4137" s="1">
        <v>4135</v>
      </c>
      <c r="W4137" s="1" t="s">
        <v>5032</v>
      </c>
    </row>
    <row r="4138" spans="22:23" x14ac:dyDescent="0.25">
      <c r="V4138" s="1">
        <v>4136</v>
      </c>
      <c r="W4138" s="1" t="s">
        <v>6289</v>
      </c>
    </row>
    <row r="4139" spans="22:23" x14ac:dyDescent="0.25">
      <c r="V4139" s="1">
        <v>4137</v>
      </c>
      <c r="W4139" s="1" t="s">
        <v>5406</v>
      </c>
    </row>
    <row r="4140" spans="22:23" x14ac:dyDescent="0.25">
      <c r="V4140" s="1">
        <v>4138</v>
      </c>
      <c r="W4140" s="1" t="s">
        <v>5983</v>
      </c>
    </row>
    <row r="4141" spans="22:23" x14ac:dyDescent="0.25">
      <c r="V4141" s="1">
        <v>4139</v>
      </c>
      <c r="W4141" s="1" t="s">
        <v>5745</v>
      </c>
    </row>
    <row r="4142" spans="22:23" x14ac:dyDescent="0.25">
      <c r="V4142" s="1">
        <v>4140</v>
      </c>
      <c r="W4142" s="1" t="s">
        <v>6629</v>
      </c>
    </row>
    <row r="4143" spans="22:23" x14ac:dyDescent="0.25">
      <c r="V4143" s="1">
        <v>4141</v>
      </c>
      <c r="W4143" s="1" t="s">
        <v>5134</v>
      </c>
    </row>
    <row r="4144" spans="22:23" x14ac:dyDescent="0.25">
      <c r="V4144" s="1">
        <v>4142</v>
      </c>
      <c r="W4144" s="1" t="s">
        <v>4930</v>
      </c>
    </row>
    <row r="4145" spans="22:23" x14ac:dyDescent="0.25">
      <c r="V4145" s="1">
        <v>4143</v>
      </c>
      <c r="W4145" s="1" t="s">
        <v>5202</v>
      </c>
    </row>
    <row r="4146" spans="22:23" x14ac:dyDescent="0.25">
      <c r="V4146" s="1">
        <v>4144</v>
      </c>
      <c r="W4146" s="1" t="s">
        <v>6765</v>
      </c>
    </row>
    <row r="4147" spans="22:23" x14ac:dyDescent="0.25">
      <c r="V4147" s="1">
        <v>4145</v>
      </c>
      <c r="W4147" s="1" t="s">
        <v>5440</v>
      </c>
    </row>
    <row r="4148" spans="22:23" x14ac:dyDescent="0.25">
      <c r="V4148" s="1">
        <v>4146</v>
      </c>
      <c r="W4148" s="1" t="s">
        <v>4692</v>
      </c>
    </row>
    <row r="4149" spans="22:23" x14ac:dyDescent="0.25">
      <c r="V4149" s="1">
        <v>4147</v>
      </c>
      <c r="W4149" s="1" t="s">
        <v>6323</v>
      </c>
    </row>
    <row r="4150" spans="22:23" x14ac:dyDescent="0.25">
      <c r="V4150" s="1">
        <v>4148</v>
      </c>
      <c r="W4150" s="1" t="s">
        <v>6357</v>
      </c>
    </row>
    <row r="4151" spans="22:23" x14ac:dyDescent="0.25">
      <c r="V4151" s="1">
        <v>4149</v>
      </c>
      <c r="W4151" s="1" t="s">
        <v>6391</v>
      </c>
    </row>
    <row r="4152" spans="22:23" x14ac:dyDescent="0.25">
      <c r="V4152" s="1">
        <v>4150</v>
      </c>
      <c r="W4152" s="1" t="s">
        <v>5474</v>
      </c>
    </row>
    <row r="4153" spans="22:23" x14ac:dyDescent="0.25">
      <c r="V4153" s="1">
        <v>4151</v>
      </c>
      <c r="W4153" s="1" t="s">
        <v>6425</v>
      </c>
    </row>
    <row r="4154" spans="22:23" x14ac:dyDescent="0.25">
      <c r="V4154" s="1">
        <v>4152</v>
      </c>
      <c r="W4154" s="1" t="s">
        <v>5677</v>
      </c>
    </row>
    <row r="4155" spans="22:23" x14ac:dyDescent="0.25">
      <c r="V4155" s="1">
        <v>4153</v>
      </c>
      <c r="W4155" s="1" t="s">
        <v>4998</v>
      </c>
    </row>
    <row r="4156" spans="22:23" x14ac:dyDescent="0.25">
      <c r="V4156" s="1">
        <v>4154</v>
      </c>
      <c r="W4156" s="1" t="s">
        <v>5881</v>
      </c>
    </row>
    <row r="4157" spans="22:23" x14ac:dyDescent="0.25">
      <c r="V4157" s="1">
        <v>4155</v>
      </c>
      <c r="W4157" s="1" t="s">
        <v>6017</v>
      </c>
    </row>
    <row r="4158" spans="22:23" x14ac:dyDescent="0.25">
      <c r="V4158" s="1">
        <v>4156</v>
      </c>
      <c r="W4158" s="1" t="s">
        <v>5100</v>
      </c>
    </row>
    <row r="4159" spans="22:23" x14ac:dyDescent="0.25">
      <c r="V4159" s="1">
        <v>4157</v>
      </c>
      <c r="W4159" s="1" t="s">
        <v>6459</v>
      </c>
    </row>
    <row r="4160" spans="22:23" x14ac:dyDescent="0.25">
      <c r="V4160" s="1">
        <v>4158</v>
      </c>
      <c r="W4160" s="1" t="s">
        <v>5508</v>
      </c>
    </row>
    <row r="4161" spans="22:23" x14ac:dyDescent="0.25">
      <c r="V4161" s="1">
        <v>4159</v>
      </c>
      <c r="W4161" s="1" t="s">
        <v>4862</v>
      </c>
    </row>
    <row r="4162" spans="22:23" x14ac:dyDescent="0.25">
      <c r="V4162" s="1">
        <v>4160</v>
      </c>
      <c r="W4162" s="1" t="s">
        <v>5066</v>
      </c>
    </row>
    <row r="4163" spans="22:23" x14ac:dyDescent="0.25">
      <c r="V4163" s="1">
        <v>4161</v>
      </c>
      <c r="W4163" s="1" t="s">
        <v>6493</v>
      </c>
    </row>
    <row r="4164" spans="22:23" x14ac:dyDescent="0.25">
      <c r="V4164" s="1">
        <v>4162</v>
      </c>
      <c r="W4164" s="1" t="s">
        <v>6085</v>
      </c>
    </row>
    <row r="4165" spans="22:23" x14ac:dyDescent="0.25">
      <c r="V4165" s="1">
        <v>4163</v>
      </c>
      <c r="W4165" s="1" t="s">
        <v>5813</v>
      </c>
    </row>
    <row r="4166" spans="22:23" x14ac:dyDescent="0.25">
      <c r="V4166" s="1">
        <v>4164</v>
      </c>
      <c r="W4166" s="1" t="s">
        <v>4828</v>
      </c>
    </row>
    <row r="4167" spans="22:23" x14ac:dyDescent="0.25">
      <c r="V4167" s="1">
        <v>4165</v>
      </c>
      <c r="W4167" s="1" t="s">
        <v>6527</v>
      </c>
    </row>
    <row r="4168" spans="22:23" x14ac:dyDescent="0.25">
      <c r="V4168" s="1">
        <v>4166</v>
      </c>
      <c r="W4168" s="1" t="s">
        <v>6561</v>
      </c>
    </row>
    <row r="4169" spans="22:23" x14ac:dyDescent="0.25">
      <c r="V4169" s="1">
        <v>4167</v>
      </c>
      <c r="W4169" s="1" t="s">
        <v>6595</v>
      </c>
    </row>
    <row r="4170" spans="22:23" x14ac:dyDescent="0.25">
      <c r="V4170" s="1">
        <v>4168</v>
      </c>
      <c r="W4170" s="1" t="s">
        <v>5168</v>
      </c>
    </row>
    <row r="4171" spans="22:23" x14ac:dyDescent="0.25">
      <c r="V4171" s="1">
        <v>4169</v>
      </c>
      <c r="W4171" s="1" t="s">
        <v>5541</v>
      </c>
    </row>
    <row r="4172" spans="22:23" x14ac:dyDescent="0.25">
      <c r="V4172" s="1">
        <v>4170</v>
      </c>
      <c r="W4172" s="1" t="s">
        <v>5915</v>
      </c>
    </row>
    <row r="4173" spans="22:23" x14ac:dyDescent="0.25">
      <c r="V4173" s="1">
        <v>4171</v>
      </c>
      <c r="W4173" s="1" t="s">
        <v>5949</v>
      </c>
    </row>
    <row r="4174" spans="22:23" x14ac:dyDescent="0.25">
      <c r="V4174" s="1">
        <v>4172</v>
      </c>
      <c r="W4174" s="1" t="s">
        <v>6051</v>
      </c>
    </row>
    <row r="4175" spans="22:23" x14ac:dyDescent="0.25">
      <c r="V4175" s="1">
        <v>4173</v>
      </c>
      <c r="W4175" s="1" t="s">
        <v>6697</v>
      </c>
    </row>
    <row r="4176" spans="22:23" x14ac:dyDescent="0.25">
      <c r="V4176" s="1">
        <v>4174</v>
      </c>
      <c r="W4176" s="1" t="s">
        <v>5847</v>
      </c>
    </row>
    <row r="4177" spans="22:23" x14ac:dyDescent="0.25">
      <c r="V4177" s="1">
        <v>4175</v>
      </c>
      <c r="W4177" s="1" t="s">
        <v>4964</v>
      </c>
    </row>
    <row r="4178" spans="22:23" x14ac:dyDescent="0.25">
      <c r="V4178" s="1">
        <v>4176</v>
      </c>
      <c r="W4178" s="1" t="s">
        <v>4760</v>
      </c>
    </row>
    <row r="4179" spans="22:23" x14ac:dyDescent="0.25">
      <c r="V4179" s="1">
        <v>4177</v>
      </c>
      <c r="W4179" s="1" t="s">
        <v>6663</v>
      </c>
    </row>
    <row r="4180" spans="22:23" x14ac:dyDescent="0.25">
      <c r="V4180" s="1">
        <v>4178</v>
      </c>
      <c r="W4180" s="1" t="s">
        <v>4658</v>
      </c>
    </row>
    <row r="4181" spans="22:23" x14ac:dyDescent="0.25">
      <c r="V4181" s="1">
        <v>4179</v>
      </c>
      <c r="W4181" s="1" t="s">
        <v>6119</v>
      </c>
    </row>
    <row r="4182" spans="22:23" x14ac:dyDescent="0.25">
      <c r="V4182" s="1">
        <v>4180</v>
      </c>
      <c r="W4182" s="1" t="s">
        <v>4726</v>
      </c>
    </row>
    <row r="4183" spans="22:23" x14ac:dyDescent="0.25">
      <c r="V4183" s="1">
        <v>4181</v>
      </c>
      <c r="W4183" s="1" t="s">
        <v>6731</v>
      </c>
    </row>
    <row r="4184" spans="22:23" x14ac:dyDescent="0.25">
      <c r="V4184" s="1">
        <v>4182</v>
      </c>
      <c r="W4184" s="1" t="s">
        <v>2098</v>
      </c>
    </row>
    <row r="4185" spans="22:23" x14ac:dyDescent="0.25">
      <c r="V4185" s="1">
        <v>4183</v>
      </c>
      <c r="W4185" s="1" t="s">
        <v>2399</v>
      </c>
    </row>
    <row r="4186" spans="22:23" x14ac:dyDescent="0.25">
      <c r="V4186" s="1">
        <v>4184</v>
      </c>
      <c r="W4186" s="1" t="s">
        <v>1781</v>
      </c>
    </row>
    <row r="4187" spans="22:23" x14ac:dyDescent="0.25">
      <c r="V4187" s="1">
        <v>4185</v>
      </c>
      <c r="W4187" s="1" t="s">
        <v>1782</v>
      </c>
    </row>
    <row r="4188" spans="22:23" x14ac:dyDescent="0.25">
      <c r="V4188" s="1">
        <v>4186</v>
      </c>
      <c r="W4188" s="1" t="s">
        <v>2214</v>
      </c>
    </row>
    <row r="4189" spans="22:23" x14ac:dyDescent="0.25">
      <c r="V4189" s="1">
        <v>4187</v>
      </c>
      <c r="W4189" s="1" t="s">
        <v>2178</v>
      </c>
    </row>
    <row r="4190" spans="22:23" x14ac:dyDescent="0.25">
      <c r="V4190" s="1">
        <v>4188</v>
      </c>
      <c r="W4190" s="1" t="s">
        <v>1783</v>
      </c>
    </row>
    <row r="4191" spans="22:23" x14ac:dyDescent="0.25">
      <c r="V4191" s="1">
        <v>4189</v>
      </c>
      <c r="W4191" s="1" t="s">
        <v>2201</v>
      </c>
    </row>
    <row r="4192" spans="22:23" x14ac:dyDescent="0.25">
      <c r="V4192" s="1">
        <v>4190</v>
      </c>
      <c r="W4192" s="1" t="s">
        <v>2179</v>
      </c>
    </row>
    <row r="4193" spans="22:23" x14ac:dyDescent="0.25">
      <c r="V4193" s="1">
        <v>4191</v>
      </c>
      <c r="W4193" s="1" t="s">
        <v>2403</v>
      </c>
    </row>
    <row r="4194" spans="22:23" x14ac:dyDescent="0.25">
      <c r="V4194" s="1">
        <v>4192</v>
      </c>
      <c r="W4194" s="1" t="s">
        <v>2191</v>
      </c>
    </row>
    <row r="4195" spans="22:23" x14ac:dyDescent="0.25">
      <c r="V4195" s="1">
        <v>4193</v>
      </c>
      <c r="W4195" s="1" t="s">
        <v>1784</v>
      </c>
    </row>
    <row r="4196" spans="22:23" x14ac:dyDescent="0.25">
      <c r="V4196" s="1">
        <v>4194</v>
      </c>
      <c r="W4196" s="1" t="s">
        <v>1785</v>
      </c>
    </row>
    <row r="4197" spans="22:23" x14ac:dyDescent="0.25">
      <c r="V4197" s="1">
        <v>4195</v>
      </c>
      <c r="W4197" s="1" t="s">
        <v>1786</v>
      </c>
    </row>
    <row r="4198" spans="22:23" x14ac:dyDescent="0.25">
      <c r="V4198" s="1">
        <v>4196</v>
      </c>
      <c r="W4198" s="1" t="s">
        <v>2143</v>
      </c>
    </row>
    <row r="4199" spans="22:23" x14ac:dyDescent="0.25">
      <c r="V4199" s="1">
        <v>4197</v>
      </c>
      <c r="W4199" s="1" t="s">
        <v>1787</v>
      </c>
    </row>
    <row r="4200" spans="22:23" x14ac:dyDescent="0.25">
      <c r="V4200" s="1">
        <v>4198</v>
      </c>
      <c r="W4200" s="1" t="s">
        <v>2158</v>
      </c>
    </row>
    <row r="4201" spans="22:23" x14ac:dyDescent="0.25">
      <c r="V4201" s="1">
        <v>4199</v>
      </c>
      <c r="W4201" s="1" t="s">
        <v>2158</v>
      </c>
    </row>
    <row r="4202" spans="22:23" x14ac:dyDescent="0.25">
      <c r="V4202" s="1">
        <v>4200</v>
      </c>
      <c r="W4202" s="1" t="s">
        <v>4572</v>
      </c>
    </row>
    <row r="4203" spans="22:23" x14ac:dyDescent="0.25">
      <c r="V4203" s="1">
        <v>4201</v>
      </c>
      <c r="W4203" s="1" t="s">
        <v>1788</v>
      </c>
    </row>
    <row r="4204" spans="22:23" x14ac:dyDescent="0.25">
      <c r="V4204" s="1">
        <v>4202</v>
      </c>
      <c r="W4204" s="1" t="s">
        <v>1789</v>
      </c>
    </row>
    <row r="4205" spans="22:23" x14ac:dyDescent="0.25">
      <c r="V4205" s="1">
        <v>4203</v>
      </c>
      <c r="W4205" s="1" t="s">
        <v>1790</v>
      </c>
    </row>
    <row r="4206" spans="22:23" x14ac:dyDescent="0.25">
      <c r="V4206" s="1">
        <v>4204</v>
      </c>
      <c r="W4206" s="1" t="s">
        <v>1791</v>
      </c>
    </row>
    <row r="4207" spans="22:23" x14ac:dyDescent="0.25">
      <c r="V4207" s="1">
        <v>4205</v>
      </c>
      <c r="W4207" s="1" t="s">
        <v>2117</v>
      </c>
    </row>
    <row r="4208" spans="22:23" x14ac:dyDescent="0.25">
      <c r="V4208" s="1">
        <v>4206</v>
      </c>
      <c r="W4208" s="1" t="s">
        <v>2160</v>
      </c>
    </row>
    <row r="4209" spans="22:23" x14ac:dyDescent="0.25">
      <c r="V4209" s="1">
        <v>4207</v>
      </c>
      <c r="W4209" s="1" t="s">
        <v>2160</v>
      </c>
    </row>
    <row r="4210" spans="22:23" x14ac:dyDescent="0.25">
      <c r="V4210" s="1">
        <v>4208</v>
      </c>
      <c r="W4210" s="1" t="s">
        <v>2118</v>
      </c>
    </row>
    <row r="4211" spans="22:23" x14ac:dyDescent="0.25">
      <c r="V4211" s="1">
        <v>4209</v>
      </c>
      <c r="W4211" s="1" t="s">
        <v>1545</v>
      </c>
    </row>
    <row r="4212" spans="22:23" x14ac:dyDescent="0.25">
      <c r="V4212" s="1">
        <v>4210</v>
      </c>
      <c r="W4212" s="1" t="s">
        <v>1546</v>
      </c>
    </row>
    <row r="4213" spans="22:23" x14ac:dyDescent="0.25">
      <c r="V4213" s="1">
        <v>4211</v>
      </c>
      <c r="W4213" s="1" t="s">
        <v>1547</v>
      </c>
    </row>
    <row r="4214" spans="22:23" x14ac:dyDescent="0.25">
      <c r="V4214" s="1">
        <v>4212</v>
      </c>
      <c r="W4214" s="1" t="s">
        <v>4580</v>
      </c>
    </row>
    <row r="4215" spans="22:23" x14ac:dyDescent="0.25">
      <c r="V4215" s="1">
        <v>4213</v>
      </c>
      <c r="W4215" s="1" t="s">
        <v>7294</v>
      </c>
    </row>
    <row r="4216" spans="22:23" x14ac:dyDescent="0.25">
      <c r="V4216" s="1">
        <v>4214</v>
      </c>
      <c r="W4216" s="1" t="s">
        <v>7320</v>
      </c>
    </row>
    <row r="4217" spans="22:23" x14ac:dyDescent="0.25">
      <c r="V4217" s="1">
        <v>4215</v>
      </c>
      <c r="W4217" s="1" t="s">
        <v>7318</v>
      </c>
    </row>
    <row r="4218" spans="22:23" x14ac:dyDescent="0.25">
      <c r="V4218" s="1">
        <v>4216</v>
      </c>
      <c r="W4218" s="1" t="s">
        <v>7293</v>
      </c>
    </row>
    <row r="4219" spans="22:23" x14ac:dyDescent="0.25">
      <c r="V4219" s="1">
        <v>4217</v>
      </c>
      <c r="W4219" s="1" t="s">
        <v>7291</v>
      </c>
    </row>
    <row r="4220" spans="22:23" x14ac:dyDescent="0.25">
      <c r="V4220" s="1">
        <v>4218</v>
      </c>
      <c r="W4220" s="1" t="s">
        <v>7302</v>
      </c>
    </row>
    <row r="4221" spans="22:23" x14ac:dyDescent="0.25">
      <c r="V4221" s="1">
        <v>4219</v>
      </c>
      <c r="W4221" s="1" t="s">
        <v>7292</v>
      </c>
    </row>
    <row r="4222" spans="22:23" x14ac:dyDescent="0.25">
      <c r="V4222" s="1">
        <v>4220</v>
      </c>
      <c r="W4222" s="1" t="s">
        <v>7319</v>
      </c>
    </row>
    <row r="4223" spans="22:23" x14ac:dyDescent="0.25">
      <c r="V4223" s="1">
        <v>4221</v>
      </c>
      <c r="W4223" s="1" t="s">
        <v>7307</v>
      </c>
    </row>
    <row r="4224" spans="22:23" x14ac:dyDescent="0.25">
      <c r="V4224" s="1">
        <v>4222</v>
      </c>
      <c r="W4224" s="1" t="s">
        <v>7278</v>
      </c>
    </row>
    <row r="4225" spans="22:23" x14ac:dyDescent="0.25">
      <c r="V4225" s="1">
        <v>4223</v>
      </c>
      <c r="W4225" s="1" t="s">
        <v>7281</v>
      </c>
    </row>
    <row r="4226" spans="22:23" x14ac:dyDescent="0.25">
      <c r="V4226" s="1">
        <v>4224</v>
      </c>
      <c r="W4226" s="1" t="s">
        <v>7321</v>
      </c>
    </row>
    <row r="4227" spans="22:23" x14ac:dyDescent="0.25">
      <c r="V4227" s="1">
        <v>4225</v>
      </c>
      <c r="W4227" s="1" t="s">
        <v>7295</v>
      </c>
    </row>
    <row r="4228" spans="22:23" x14ac:dyDescent="0.25">
      <c r="V4228" s="1">
        <v>4226</v>
      </c>
      <c r="W4228" s="1" t="s">
        <v>7301</v>
      </c>
    </row>
    <row r="4229" spans="22:23" x14ac:dyDescent="0.25">
      <c r="V4229" s="1">
        <v>4227</v>
      </c>
      <c r="W4229" s="1" t="s">
        <v>7305</v>
      </c>
    </row>
    <row r="4230" spans="22:23" x14ac:dyDescent="0.25">
      <c r="V4230" s="1">
        <v>4228</v>
      </c>
      <c r="W4230" s="1" t="s">
        <v>7303</v>
      </c>
    </row>
    <row r="4231" spans="22:23" x14ac:dyDescent="0.25">
      <c r="V4231" s="1">
        <v>4229</v>
      </c>
      <c r="W4231" s="1" t="s">
        <v>7285</v>
      </c>
    </row>
    <row r="4232" spans="22:23" x14ac:dyDescent="0.25">
      <c r="V4232" s="1">
        <v>4230</v>
      </c>
      <c r="W4232" s="1" t="s">
        <v>7322</v>
      </c>
    </row>
    <row r="4233" spans="22:23" x14ac:dyDescent="0.25">
      <c r="V4233" s="1">
        <v>4231</v>
      </c>
      <c r="W4233" s="1" t="s">
        <v>7296</v>
      </c>
    </row>
    <row r="4234" spans="22:23" x14ac:dyDescent="0.25">
      <c r="V4234" s="1">
        <v>4232</v>
      </c>
      <c r="W4234" s="1" t="s">
        <v>7313</v>
      </c>
    </row>
    <row r="4235" spans="22:23" x14ac:dyDescent="0.25">
      <c r="V4235" s="1">
        <v>4233</v>
      </c>
      <c r="W4235" s="1" t="s">
        <v>7306</v>
      </c>
    </row>
    <row r="4236" spans="22:23" x14ac:dyDescent="0.25">
      <c r="V4236" s="1">
        <v>4234</v>
      </c>
      <c r="W4236" s="1" t="s">
        <v>7332</v>
      </c>
    </row>
    <row r="4237" spans="22:23" x14ac:dyDescent="0.25">
      <c r="V4237" s="1">
        <v>4235</v>
      </c>
      <c r="W4237" s="1" t="s">
        <v>7288</v>
      </c>
    </row>
    <row r="4238" spans="22:23" x14ac:dyDescent="0.25">
      <c r="V4238" s="1">
        <v>4236</v>
      </c>
      <c r="W4238" s="1" t="s">
        <v>7282</v>
      </c>
    </row>
    <row r="4239" spans="22:23" x14ac:dyDescent="0.25">
      <c r="V4239" s="1">
        <v>4237</v>
      </c>
      <c r="W4239" s="1" t="s">
        <v>7290</v>
      </c>
    </row>
    <row r="4240" spans="22:23" x14ac:dyDescent="0.25">
      <c r="V4240" s="1">
        <v>4238</v>
      </c>
      <c r="W4240" s="1" t="s">
        <v>7336</v>
      </c>
    </row>
    <row r="4241" spans="22:23" x14ac:dyDescent="0.25">
      <c r="V4241" s="1">
        <v>4239</v>
      </c>
      <c r="W4241" s="1" t="s">
        <v>7297</v>
      </c>
    </row>
    <row r="4242" spans="22:23" x14ac:dyDescent="0.25">
      <c r="V4242" s="1">
        <v>4240</v>
      </c>
      <c r="W4242" s="1" t="s">
        <v>7275</v>
      </c>
    </row>
    <row r="4243" spans="22:23" x14ac:dyDescent="0.25">
      <c r="V4243" s="1">
        <v>4241</v>
      </c>
      <c r="W4243" s="1" t="s">
        <v>7323</v>
      </c>
    </row>
    <row r="4244" spans="22:23" x14ac:dyDescent="0.25">
      <c r="V4244" s="1">
        <v>4242</v>
      </c>
      <c r="W4244" s="1" t="s">
        <v>7324</v>
      </c>
    </row>
    <row r="4245" spans="22:23" x14ac:dyDescent="0.25">
      <c r="V4245" s="1">
        <v>4243</v>
      </c>
      <c r="W4245" s="1" t="s">
        <v>7325</v>
      </c>
    </row>
    <row r="4246" spans="22:23" x14ac:dyDescent="0.25">
      <c r="V4246" s="1">
        <v>4244</v>
      </c>
      <c r="W4246" s="1" t="s">
        <v>7298</v>
      </c>
    </row>
    <row r="4247" spans="22:23" x14ac:dyDescent="0.25">
      <c r="V4247" s="1">
        <v>4245</v>
      </c>
      <c r="W4247" s="1" t="s">
        <v>7326</v>
      </c>
    </row>
    <row r="4248" spans="22:23" x14ac:dyDescent="0.25">
      <c r="V4248" s="1">
        <v>4246</v>
      </c>
      <c r="W4248" s="1" t="s">
        <v>7304</v>
      </c>
    </row>
    <row r="4249" spans="22:23" x14ac:dyDescent="0.25">
      <c r="V4249" s="1">
        <v>4247</v>
      </c>
      <c r="W4249" s="1" t="s">
        <v>7284</v>
      </c>
    </row>
    <row r="4250" spans="22:23" x14ac:dyDescent="0.25">
      <c r="V4250" s="1">
        <v>4248</v>
      </c>
      <c r="W4250" s="1" t="s">
        <v>7310</v>
      </c>
    </row>
    <row r="4251" spans="22:23" x14ac:dyDescent="0.25">
      <c r="V4251" s="1">
        <v>4249</v>
      </c>
      <c r="W4251" s="1" t="s">
        <v>7314</v>
      </c>
    </row>
    <row r="4252" spans="22:23" x14ac:dyDescent="0.25">
      <c r="V4252" s="1">
        <v>4250</v>
      </c>
      <c r="W4252" s="1" t="s">
        <v>7287</v>
      </c>
    </row>
    <row r="4253" spans="22:23" x14ac:dyDescent="0.25">
      <c r="V4253" s="1">
        <v>4251</v>
      </c>
      <c r="W4253" s="1" t="s">
        <v>7327</v>
      </c>
    </row>
    <row r="4254" spans="22:23" x14ac:dyDescent="0.25">
      <c r="V4254" s="1">
        <v>4252</v>
      </c>
      <c r="W4254" s="1" t="s">
        <v>7299</v>
      </c>
    </row>
    <row r="4255" spans="22:23" x14ac:dyDescent="0.25">
      <c r="V4255" s="1">
        <v>4253</v>
      </c>
      <c r="W4255" s="1" t="s">
        <v>7280</v>
      </c>
    </row>
    <row r="4256" spans="22:23" x14ac:dyDescent="0.25">
      <c r="V4256" s="1">
        <v>4254</v>
      </c>
      <c r="W4256" s="1" t="s">
        <v>7286</v>
      </c>
    </row>
    <row r="4257" spans="22:23" x14ac:dyDescent="0.25">
      <c r="V4257" s="1">
        <v>4255</v>
      </c>
      <c r="W4257" s="1" t="s">
        <v>7328</v>
      </c>
    </row>
    <row r="4258" spans="22:23" x14ac:dyDescent="0.25">
      <c r="V4258" s="1">
        <v>4256</v>
      </c>
      <c r="W4258" s="1" t="s">
        <v>7316</v>
      </c>
    </row>
    <row r="4259" spans="22:23" x14ac:dyDescent="0.25">
      <c r="V4259" s="1">
        <v>4257</v>
      </c>
      <c r="W4259" s="1" t="s">
        <v>7308</v>
      </c>
    </row>
    <row r="4260" spans="22:23" x14ac:dyDescent="0.25">
      <c r="V4260" s="1">
        <v>4258</v>
      </c>
      <c r="W4260" s="1" t="s">
        <v>7279</v>
      </c>
    </row>
    <row r="4261" spans="22:23" x14ac:dyDescent="0.25">
      <c r="V4261" s="1">
        <v>4259</v>
      </c>
      <c r="W4261" s="1" t="s">
        <v>7329</v>
      </c>
    </row>
    <row r="4262" spans="22:23" x14ac:dyDescent="0.25">
      <c r="V4262" s="1">
        <v>4260</v>
      </c>
      <c r="W4262" s="1" t="s">
        <v>7330</v>
      </c>
    </row>
    <row r="4263" spans="22:23" x14ac:dyDescent="0.25">
      <c r="V4263" s="1">
        <v>4261</v>
      </c>
      <c r="W4263" s="1" t="s">
        <v>7331</v>
      </c>
    </row>
    <row r="4264" spans="22:23" x14ac:dyDescent="0.25">
      <c r="V4264" s="1">
        <v>4262</v>
      </c>
      <c r="W4264" s="1" t="s">
        <v>7289</v>
      </c>
    </row>
    <row r="4265" spans="22:23" x14ac:dyDescent="0.25">
      <c r="V4265" s="1">
        <v>4263</v>
      </c>
      <c r="W4265" s="1" t="s">
        <v>7300</v>
      </c>
    </row>
    <row r="4266" spans="22:23" x14ac:dyDescent="0.25">
      <c r="V4266" s="1">
        <v>4264</v>
      </c>
      <c r="W4266" s="1" t="s">
        <v>7311</v>
      </c>
    </row>
    <row r="4267" spans="22:23" x14ac:dyDescent="0.25">
      <c r="V4267" s="1">
        <v>4265</v>
      </c>
      <c r="W4267" s="1" t="s">
        <v>7312</v>
      </c>
    </row>
    <row r="4268" spans="22:23" x14ac:dyDescent="0.25">
      <c r="V4268" s="1">
        <v>4266</v>
      </c>
      <c r="W4268" s="1" t="s">
        <v>7315</v>
      </c>
    </row>
    <row r="4269" spans="22:23" x14ac:dyDescent="0.25">
      <c r="V4269" s="1">
        <v>4267</v>
      </c>
      <c r="W4269" s="1" t="s">
        <v>7334</v>
      </c>
    </row>
    <row r="4270" spans="22:23" x14ac:dyDescent="0.25">
      <c r="V4270" s="1">
        <v>4268</v>
      </c>
      <c r="W4270" s="1" t="s">
        <v>7309</v>
      </c>
    </row>
    <row r="4271" spans="22:23" x14ac:dyDescent="0.25">
      <c r="V4271" s="1">
        <v>4269</v>
      </c>
      <c r="W4271" s="1" t="s">
        <v>7283</v>
      </c>
    </row>
    <row r="4272" spans="22:23" x14ac:dyDescent="0.25">
      <c r="V4272" s="1">
        <v>4270</v>
      </c>
      <c r="W4272" s="1" t="s">
        <v>7277</v>
      </c>
    </row>
    <row r="4273" spans="22:23" x14ac:dyDescent="0.25">
      <c r="V4273" s="1">
        <v>4271</v>
      </c>
      <c r="W4273" s="1" t="s">
        <v>7333</v>
      </c>
    </row>
    <row r="4274" spans="22:23" x14ac:dyDescent="0.25">
      <c r="V4274" s="1">
        <v>4272</v>
      </c>
      <c r="W4274" s="1" t="s">
        <v>7274</v>
      </c>
    </row>
    <row r="4275" spans="22:23" x14ac:dyDescent="0.25">
      <c r="V4275" s="1">
        <v>4273</v>
      </c>
      <c r="W4275" s="1" t="s">
        <v>7317</v>
      </c>
    </row>
    <row r="4276" spans="22:23" x14ac:dyDescent="0.25">
      <c r="V4276" s="1">
        <v>4274</v>
      </c>
      <c r="W4276" s="1" t="s">
        <v>7276</v>
      </c>
    </row>
    <row r="4277" spans="22:23" x14ac:dyDescent="0.25">
      <c r="V4277" s="1">
        <v>4275</v>
      </c>
      <c r="W4277" s="1" t="s">
        <v>7335</v>
      </c>
    </row>
    <row r="4278" spans="22:23" x14ac:dyDescent="0.25">
      <c r="V4278" s="1">
        <v>4276</v>
      </c>
      <c r="W4278" s="1" t="s">
        <v>2415</v>
      </c>
    </row>
    <row r="4279" spans="22:23" x14ac:dyDescent="0.25">
      <c r="V4279" s="1">
        <v>4277</v>
      </c>
      <c r="W4279" s="1" t="s">
        <v>7042</v>
      </c>
    </row>
    <row r="4280" spans="22:23" x14ac:dyDescent="0.25">
      <c r="V4280" s="1">
        <v>4278</v>
      </c>
      <c r="W4280" s="1" t="s">
        <v>7068</v>
      </c>
    </row>
    <row r="4281" spans="22:23" x14ac:dyDescent="0.25">
      <c r="V4281" s="1">
        <v>4279</v>
      </c>
      <c r="W4281" s="1" t="s">
        <v>7066</v>
      </c>
    </row>
    <row r="4282" spans="22:23" x14ac:dyDescent="0.25">
      <c r="V4282" s="1">
        <v>4280</v>
      </c>
      <c r="W4282" s="1" t="s">
        <v>7041</v>
      </c>
    </row>
    <row r="4283" spans="22:23" x14ac:dyDescent="0.25">
      <c r="V4283" s="1">
        <v>4281</v>
      </c>
      <c r="W4283" s="1" t="s">
        <v>7039</v>
      </c>
    </row>
    <row r="4284" spans="22:23" x14ac:dyDescent="0.25">
      <c r="V4284" s="1">
        <v>4282</v>
      </c>
      <c r="W4284" s="1" t="s">
        <v>7050</v>
      </c>
    </row>
    <row r="4285" spans="22:23" x14ac:dyDescent="0.25">
      <c r="V4285" s="1">
        <v>4283</v>
      </c>
      <c r="W4285" s="1" t="s">
        <v>7040</v>
      </c>
    </row>
    <row r="4286" spans="22:23" x14ac:dyDescent="0.25">
      <c r="V4286" s="1">
        <v>4284</v>
      </c>
      <c r="W4286" s="1" t="s">
        <v>7067</v>
      </c>
    </row>
    <row r="4287" spans="22:23" x14ac:dyDescent="0.25">
      <c r="V4287" s="1">
        <v>4285</v>
      </c>
      <c r="W4287" s="1" t="s">
        <v>7055</v>
      </c>
    </row>
    <row r="4288" spans="22:23" x14ac:dyDescent="0.25">
      <c r="V4288" s="1">
        <v>4286</v>
      </c>
      <c r="W4288" s="1" t="s">
        <v>7026</v>
      </c>
    </row>
    <row r="4289" spans="22:23" x14ac:dyDescent="0.25">
      <c r="V4289" s="1">
        <v>4287</v>
      </c>
      <c r="W4289" s="1" t="s">
        <v>7029</v>
      </c>
    </row>
    <row r="4290" spans="22:23" x14ac:dyDescent="0.25">
      <c r="V4290" s="1">
        <v>4288</v>
      </c>
      <c r="W4290" s="1" t="s">
        <v>7069</v>
      </c>
    </row>
    <row r="4291" spans="22:23" x14ac:dyDescent="0.25">
      <c r="V4291" s="1">
        <v>4289</v>
      </c>
      <c r="W4291" s="1" t="s">
        <v>7043</v>
      </c>
    </row>
    <row r="4292" spans="22:23" x14ac:dyDescent="0.25">
      <c r="V4292" s="1">
        <v>4290</v>
      </c>
      <c r="W4292" s="1" t="s">
        <v>7049</v>
      </c>
    </row>
    <row r="4293" spans="22:23" x14ac:dyDescent="0.25">
      <c r="V4293" s="1">
        <v>4291</v>
      </c>
      <c r="W4293" s="1" t="s">
        <v>7053</v>
      </c>
    </row>
    <row r="4294" spans="22:23" x14ac:dyDescent="0.25">
      <c r="V4294" s="1">
        <v>4292</v>
      </c>
      <c r="W4294" s="1" t="s">
        <v>7051</v>
      </c>
    </row>
    <row r="4295" spans="22:23" x14ac:dyDescent="0.25">
      <c r="V4295" s="1">
        <v>4293</v>
      </c>
      <c r="W4295" s="1" t="s">
        <v>7033</v>
      </c>
    </row>
    <row r="4296" spans="22:23" x14ac:dyDescent="0.25">
      <c r="V4296" s="1">
        <v>4294</v>
      </c>
      <c r="W4296" s="1" t="s">
        <v>7070</v>
      </c>
    </row>
    <row r="4297" spans="22:23" x14ac:dyDescent="0.25">
      <c r="V4297" s="1">
        <v>4295</v>
      </c>
      <c r="W4297" s="1" t="s">
        <v>7044</v>
      </c>
    </row>
    <row r="4298" spans="22:23" x14ac:dyDescent="0.25">
      <c r="V4298" s="1">
        <v>4296</v>
      </c>
      <c r="W4298" s="1" t="s">
        <v>7061</v>
      </c>
    </row>
    <row r="4299" spans="22:23" x14ac:dyDescent="0.25">
      <c r="V4299" s="1">
        <v>4297</v>
      </c>
      <c r="W4299" s="1" t="s">
        <v>7054</v>
      </c>
    </row>
    <row r="4300" spans="22:23" x14ac:dyDescent="0.25">
      <c r="V4300" s="1">
        <v>4298</v>
      </c>
      <c r="W4300" s="1" t="s">
        <v>7080</v>
      </c>
    </row>
    <row r="4301" spans="22:23" x14ac:dyDescent="0.25">
      <c r="V4301" s="1">
        <v>4299</v>
      </c>
      <c r="W4301" s="1" t="s">
        <v>7036</v>
      </c>
    </row>
    <row r="4302" spans="22:23" x14ac:dyDescent="0.25">
      <c r="V4302" s="1">
        <v>4300</v>
      </c>
      <c r="W4302" s="1" t="s">
        <v>7030</v>
      </c>
    </row>
    <row r="4303" spans="22:23" x14ac:dyDescent="0.25">
      <c r="V4303" s="1">
        <v>4301</v>
      </c>
      <c r="W4303" s="1" t="s">
        <v>7038</v>
      </c>
    </row>
    <row r="4304" spans="22:23" x14ac:dyDescent="0.25">
      <c r="V4304" s="1">
        <v>4302</v>
      </c>
      <c r="W4304" s="1" t="s">
        <v>7084</v>
      </c>
    </row>
    <row r="4305" spans="22:23" x14ac:dyDescent="0.25">
      <c r="V4305" s="1">
        <v>4303</v>
      </c>
      <c r="W4305" s="1" t="s">
        <v>7045</v>
      </c>
    </row>
    <row r="4306" spans="22:23" x14ac:dyDescent="0.25">
      <c r="V4306" s="1">
        <v>4304</v>
      </c>
      <c r="W4306" s="1" t="s">
        <v>7023</v>
      </c>
    </row>
    <row r="4307" spans="22:23" x14ac:dyDescent="0.25">
      <c r="V4307" s="1">
        <v>4305</v>
      </c>
      <c r="W4307" s="1" t="s">
        <v>7071</v>
      </c>
    </row>
    <row r="4308" spans="22:23" x14ac:dyDescent="0.25">
      <c r="V4308" s="1">
        <v>4306</v>
      </c>
      <c r="W4308" s="1" t="s">
        <v>7072</v>
      </c>
    </row>
    <row r="4309" spans="22:23" x14ac:dyDescent="0.25">
      <c r="V4309" s="1">
        <v>4307</v>
      </c>
      <c r="W4309" s="1" t="s">
        <v>7073</v>
      </c>
    </row>
    <row r="4310" spans="22:23" x14ac:dyDescent="0.25">
      <c r="V4310" s="1">
        <v>4308</v>
      </c>
      <c r="W4310" s="1" t="s">
        <v>7046</v>
      </c>
    </row>
    <row r="4311" spans="22:23" x14ac:dyDescent="0.25">
      <c r="V4311" s="1">
        <v>4309</v>
      </c>
      <c r="W4311" s="1" t="s">
        <v>7074</v>
      </c>
    </row>
    <row r="4312" spans="22:23" x14ac:dyDescent="0.25">
      <c r="V4312" s="1">
        <v>4310</v>
      </c>
      <c r="W4312" s="1" t="s">
        <v>7052</v>
      </c>
    </row>
    <row r="4313" spans="22:23" x14ac:dyDescent="0.25">
      <c r="V4313" s="1">
        <v>4311</v>
      </c>
      <c r="W4313" s="1" t="s">
        <v>7032</v>
      </c>
    </row>
    <row r="4314" spans="22:23" x14ac:dyDescent="0.25">
      <c r="V4314" s="1">
        <v>4312</v>
      </c>
      <c r="W4314" s="1" t="s">
        <v>7058</v>
      </c>
    </row>
    <row r="4315" spans="22:23" x14ac:dyDescent="0.25">
      <c r="V4315" s="1">
        <v>4313</v>
      </c>
      <c r="W4315" s="1" t="s">
        <v>7062</v>
      </c>
    </row>
    <row r="4316" spans="22:23" x14ac:dyDescent="0.25">
      <c r="V4316" s="1">
        <v>4314</v>
      </c>
      <c r="W4316" s="1" t="s">
        <v>7035</v>
      </c>
    </row>
    <row r="4317" spans="22:23" x14ac:dyDescent="0.25">
      <c r="V4317" s="1">
        <v>4315</v>
      </c>
      <c r="W4317" s="1" t="s">
        <v>7075</v>
      </c>
    </row>
    <row r="4318" spans="22:23" x14ac:dyDescent="0.25">
      <c r="V4318" s="1">
        <v>4316</v>
      </c>
      <c r="W4318" s="1" t="s">
        <v>7047</v>
      </c>
    </row>
    <row r="4319" spans="22:23" x14ac:dyDescent="0.25">
      <c r="V4319" s="1">
        <v>4317</v>
      </c>
      <c r="W4319" s="1" t="s">
        <v>7028</v>
      </c>
    </row>
    <row r="4320" spans="22:23" x14ac:dyDescent="0.25">
      <c r="V4320" s="1">
        <v>4318</v>
      </c>
      <c r="W4320" s="1" t="s">
        <v>7034</v>
      </c>
    </row>
    <row r="4321" spans="22:23" x14ac:dyDescent="0.25">
      <c r="V4321" s="1">
        <v>4319</v>
      </c>
      <c r="W4321" s="1" t="s">
        <v>7076</v>
      </c>
    </row>
    <row r="4322" spans="22:23" x14ac:dyDescent="0.25">
      <c r="V4322" s="1">
        <v>4320</v>
      </c>
      <c r="W4322" s="1" t="s">
        <v>7064</v>
      </c>
    </row>
    <row r="4323" spans="22:23" x14ac:dyDescent="0.25">
      <c r="V4323" s="1">
        <v>4321</v>
      </c>
      <c r="W4323" s="1" t="s">
        <v>7056</v>
      </c>
    </row>
    <row r="4324" spans="22:23" x14ac:dyDescent="0.25">
      <c r="V4324" s="1">
        <v>4322</v>
      </c>
      <c r="W4324" s="1" t="s">
        <v>7027</v>
      </c>
    </row>
    <row r="4325" spans="22:23" x14ac:dyDescent="0.25">
      <c r="V4325" s="1">
        <v>4323</v>
      </c>
      <c r="W4325" s="1" t="s">
        <v>7077</v>
      </c>
    </row>
    <row r="4326" spans="22:23" x14ac:dyDescent="0.25">
      <c r="V4326" s="1">
        <v>4324</v>
      </c>
      <c r="W4326" s="1" t="s">
        <v>7078</v>
      </c>
    </row>
    <row r="4327" spans="22:23" x14ac:dyDescent="0.25">
      <c r="V4327" s="1">
        <v>4325</v>
      </c>
      <c r="W4327" s="1" t="s">
        <v>7079</v>
      </c>
    </row>
    <row r="4328" spans="22:23" x14ac:dyDescent="0.25">
      <c r="V4328" s="1">
        <v>4326</v>
      </c>
      <c r="W4328" s="1" t="s">
        <v>7037</v>
      </c>
    </row>
    <row r="4329" spans="22:23" x14ac:dyDescent="0.25">
      <c r="V4329" s="1">
        <v>4327</v>
      </c>
      <c r="W4329" s="1" t="s">
        <v>7048</v>
      </c>
    </row>
    <row r="4330" spans="22:23" x14ac:dyDescent="0.25">
      <c r="V4330" s="1">
        <v>4328</v>
      </c>
      <c r="W4330" s="1" t="s">
        <v>7059</v>
      </c>
    </row>
    <row r="4331" spans="22:23" x14ac:dyDescent="0.25">
      <c r="V4331" s="1">
        <v>4329</v>
      </c>
      <c r="W4331" s="1" t="s">
        <v>7060</v>
      </c>
    </row>
    <row r="4332" spans="22:23" x14ac:dyDescent="0.25">
      <c r="V4332" s="1">
        <v>4330</v>
      </c>
      <c r="W4332" s="1" t="s">
        <v>7063</v>
      </c>
    </row>
    <row r="4333" spans="22:23" x14ac:dyDescent="0.25">
      <c r="V4333" s="1">
        <v>4331</v>
      </c>
      <c r="W4333" s="1" t="s">
        <v>7082</v>
      </c>
    </row>
    <row r="4334" spans="22:23" x14ac:dyDescent="0.25">
      <c r="V4334" s="1">
        <v>4332</v>
      </c>
      <c r="W4334" s="1" t="s">
        <v>7057</v>
      </c>
    </row>
    <row r="4335" spans="22:23" x14ac:dyDescent="0.25">
      <c r="V4335" s="1">
        <v>4333</v>
      </c>
      <c r="W4335" s="1" t="s">
        <v>7031</v>
      </c>
    </row>
    <row r="4336" spans="22:23" x14ac:dyDescent="0.25">
      <c r="V4336" s="1">
        <v>4334</v>
      </c>
      <c r="W4336" s="1" t="s">
        <v>7025</v>
      </c>
    </row>
    <row r="4337" spans="22:23" x14ac:dyDescent="0.25">
      <c r="V4337" s="1">
        <v>4335</v>
      </c>
      <c r="W4337" s="1" t="s">
        <v>7081</v>
      </c>
    </row>
    <row r="4338" spans="22:23" x14ac:dyDescent="0.25">
      <c r="V4338" s="1">
        <v>4336</v>
      </c>
      <c r="W4338" s="1" t="s">
        <v>7022</v>
      </c>
    </row>
    <row r="4339" spans="22:23" x14ac:dyDescent="0.25">
      <c r="V4339" s="1">
        <v>4337</v>
      </c>
      <c r="W4339" s="1" t="s">
        <v>7065</v>
      </c>
    </row>
    <row r="4340" spans="22:23" x14ac:dyDescent="0.25">
      <c r="V4340" s="1">
        <v>4338</v>
      </c>
      <c r="W4340" s="1" t="s">
        <v>7024</v>
      </c>
    </row>
    <row r="4341" spans="22:23" x14ac:dyDescent="0.25">
      <c r="V4341" s="1">
        <v>4339</v>
      </c>
      <c r="W4341" s="1" t="s">
        <v>7083</v>
      </c>
    </row>
    <row r="4342" spans="22:23" x14ac:dyDescent="0.25">
      <c r="V4342" s="1">
        <v>4340</v>
      </c>
      <c r="W4342" s="1" t="s">
        <v>2414</v>
      </c>
    </row>
    <row r="4343" spans="22:23" x14ac:dyDescent="0.25">
      <c r="V4343" s="1">
        <v>4341</v>
      </c>
      <c r="W4343" s="1" t="s">
        <v>2128</v>
      </c>
    </row>
    <row r="4344" spans="22:23" x14ac:dyDescent="0.25">
      <c r="V4344" s="1">
        <v>4342</v>
      </c>
      <c r="W4344" s="1" t="s">
        <v>7357</v>
      </c>
    </row>
    <row r="4345" spans="22:23" x14ac:dyDescent="0.25">
      <c r="V4345" s="1">
        <v>4343</v>
      </c>
      <c r="W4345" s="1" t="s">
        <v>7383</v>
      </c>
    </row>
    <row r="4346" spans="22:23" x14ac:dyDescent="0.25">
      <c r="V4346" s="1">
        <v>4344</v>
      </c>
      <c r="W4346" s="1" t="s">
        <v>7381</v>
      </c>
    </row>
    <row r="4347" spans="22:23" x14ac:dyDescent="0.25">
      <c r="V4347" s="1">
        <v>4345</v>
      </c>
      <c r="W4347" s="1" t="s">
        <v>7356</v>
      </c>
    </row>
    <row r="4348" spans="22:23" x14ac:dyDescent="0.25">
      <c r="V4348" s="1">
        <v>4346</v>
      </c>
      <c r="W4348" s="1" t="s">
        <v>7354</v>
      </c>
    </row>
    <row r="4349" spans="22:23" x14ac:dyDescent="0.25">
      <c r="V4349" s="1">
        <v>4347</v>
      </c>
      <c r="W4349" s="1" t="s">
        <v>7365</v>
      </c>
    </row>
    <row r="4350" spans="22:23" x14ac:dyDescent="0.25">
      <c r="V4350" s="1">
        <v>4348</v>
      </c>
      <c r="W4350" s="1" t="s">
        <v>7355</v>
      </c>
    </row>
    <row r="4351" spans="22:23" x14ac:dyDescent="0.25">
      <c r="V4351" s="1">
        <v>4349</v>
      </c>
      <c r="W4351" s="1" t="s">
        <v>7382</v>
      </c>
    </row>
    <row r="4352" spans="22:23" x14ac:dyDescent="0.25">
      <c r="V4352" s="1">
        <v>4350</v>
      </c>
      <c r="W4352" s="1" t="s">
        <v>7370</v>
      </c>
    </row>
    <row r="4353" spans="22:23" x14ac:dyDescent="0.25">
      <c r="V4353" s="1">
        <v>4351</v>
      </c>
      <c r="W4353" s="1" t="s">
        <v>7341</v>
      </c>
    </row>
    <row r="4354" spans="22:23" x14ac:dyDescent="0.25">
      <c r="V4354" s="1">
        <v>4352</v>
      </c>
      <c r="W4354" s="1" t="s">
        <v>7344</v>
      </c>
    </row>
    <row r="4355" spans="22:23" x14ac:dyDescent="0.25">
      <c r="V4355" s="1">
        <v>4353</v>
      </c>
      <c r="W4355" s="1" t="s">
        <v>7384</v>
      </c>
    </row>
    <row r="4356" spans="22:23" x14ac:dyDescent="0.25">
      <c r="V4356" s="1">
        <v>4354</v>
      </c>
      <c r="W4356" s="1" t="s">
        <v>7358</v>
      </c>
    </row>
    <row r="4357" spans="22:23" x14ac:dyDescent="0.25">
      <c r="V4357" s="1">
        <v>4355</v>
      </c>
      <c r="W4357" s="1" t="s">
        <v>7364</v>
      </c>
    </row>
    <row r="4358" spans="22:23" x14ac:dyDescent="0.25">
      <c r="V4358" s="1">
        <v>4356</v>
      </c>
      <c r="W4358" s="1" t="s">
        <v>7368</v>
      </c>
    </row>
    <row r="4359" spans="22:23" x14ac:dyDescent="0.25">
      <c r="V4359" s="1">
        <v>4357</v>
      </c>
      <c r="W4359" s="1" t="s">
        <v>7366</v>
      </c>
    </row>
    <row r="4360" spans="22:23" x14ac:dyDescent="0.25">
      <c r="V4360" s="1">
        <v>4358</v>
      </c>
      <c r="W4360" s="1" t="s">
        <v>7348</v>
      </c>
    </row>
    <row r="4361" spans="22:23" x14ac:dyDescent="0.25">
      <c r="V4361" s="1">
        <v>4359</v>
      </c>
      <c r="W4361" s="1" t="s">
        <v>7385</v>
      </c>
    </row>
    <row r="4362" spans="22:23" x14ac:dyDescent="0.25">
      <c r="V4362" s="1">
        <v>4360</v>
      </c>
      <c r="W4362" s="1" t="s">
        <v>7359</v>
      </c>
    </row>
    <row r="4363" spans="22:23" x14ac:dyDescent="0.25">
      <c r="V4363" s="1">
        <v>4361</v>
      </c>
      <c r="W4363" s="1" t="s">
        <v>7376</v>
      </c>
    </row>
    <row r="4364" spans="22:23" x14ac:dyDescent="0.25">
      <c r="V4364" s="1">
        <v>4362</v>
      </c>
      <c r="W4364" s="1" t="s">
        <v>7369</v>
      </c>
    </row>
    <row r="4365" spans="22:23" x14ac:dyDescent="0.25">
      <c r="V4365" s="1">
        <v>4363</v>
      </c>
      <c r="W4365" s="1" t="s">
        <v>7395</v>
      </c>
    </row>
    <row r="4366" spans="22:23" x14ac:dyDescent="0.25">
      <c r="V4366" s="1">
        <v>4364</v>
      </c>
      <c r="W4366" s="1" t="s">
        <v>7351</v>
      </c>
    </row>
    <row r="4367" spans="22:23" x14ac:dyDescent="0.25">
      <c r="V4367" s="1">
        <v>4365</v>
      </c>
      <c r="W4367" s="1" t="s">
        <v>7345</v>
      </c>
    </row>
    <row r="4368" spans="22:23" x14ac:dyDescent="0.25">
      <c r="V4368" s="1">
        <v>4366</v>
      </c>
      <c r="W4368" s="1" t="s">
        <v>7353</v>
      </c>
    </row>
    <row r="4369" spans="22:23" x14ac:dyDescent="0.25">
      <c r="V4369" s="1">
        <v>4367</v>
      </c>
      <c r="W4369" s="1" t="s">
        <v>7399</v>
      </c>
    </row>
    <row r="4370" spans="22:23" x14ac:dyDescent="0.25">
      <c r="V4370" s="1">
        <v>4368</v>
      </c>
      <c r="W4370" s="1" t="s">
        <v>7360</v>
      </c>
    </row>
    <row r="4371" spans="22:23" x14ac:dyDescent="0.25">
      <c r="V4371" s="1">
        <v>4369</v>
      </c>
      <c r="W4371" s="1" t="s">
        <v>7338</v>
      </c>
    </row>
    <row r="4372" spans="22:23" x14ac:dyDescent="0.25">
      <c r="V4372" s="1">
        <v>4370</v>
      </c>
      <c r="W4372" s="1" t="s">
        <v>7386</v>
      </c>
    </row>
    <row r="4373" spans="22:23" x14ac:dyDescent="0.25">
      <c r="V4373" s="1">
        <v>4371</v>
      </c>
      <c r="W4373" s="1" t="s">
        <v>7387</v>
      </c>
    </row>
    <row r="4374" spans="22:23" x14ac:dyDescent="0.25">
      <c r="V4374" s="1">
        <v>4372</v>
      </c>
      <c r="W4374" s="1" t="s">
        <v>7388</v>
      </c>
    </row>
    <row r="4375" spans="22:23" x14ac:dyDescent="0.25">
      <c r="V4375" s="1">
        <v>4373</v>
      </c>
      <c r="W4375" s="1" t="s">
        <v>7361</v>
      </c>
    </row>
    <row r="4376" spans="22:23" x14ac:dyDescent="0.25">
      <c r="V4376" s="1">
        <v>4374</v>
      </c>
      <c r="W4376" s="1" t="s">
        <v>7389</v>
      </c>
    </row>
    <row r="4377" spans="22:23" x14ac:dyDescent="0.25">
      <c r="V4377" s="1">
        <v>4375</v>
      </c>
      <c r="W4377" s="1" t="s">
        <v>7367</v>
      </c>
    </row>
    <row r="4378" spans="22:23" x14ac:dyDescent="0.25">
      <c r="V4378" s="1">
        <v>4376</v>
      </c>
      <c r="W4378" s="1" t="s">
        <v>7347</v>
      </c>
    </row>
    <row r="4379" spans="22:23" x14ac:dyDescent="0.25">
      <c r="V4379" s="1">
        <v>4377</v>
      </c>
      <c r="W4379" s="1" t="s">
        <v>7373</v>
      </c>
    </row>
    <row r="4380" spans="22:23" x14ac:dyDescent="0.25">
      <c r="V4380" s="1">
        <v>4378</v>
      </c>
      <c r="W4380" s="1" t="s">
        <v>7377</v>
      </c>
    </row>
    <row r="4381" spans="22:23" x14ac:dyDescent="0.25">
      <c r="V4381" s="1">
        <v>4379</v>
      </c>
      <c r="W4381" s="1" t="s">
        <v>7350</v>
      </c>
    </row>
    <row r="4382" spans="22:23" x14ac:dyDescent="0.25">
      <c r="V4382" s="1">
        <v>4380</v>
      </c>
      <c r="W4382" s="1" t="s">
        <v>7390</v>
      </c>
    </row>
    <row r="4383" spans="22:23" x14ac:dyDescent="0.25">
      <c r="V4383" s="1">
        <v>4381</v>
      </c>
      <c r="W4383" s="1" t="s">
        <v>7362</v>
      </c>
    </row>
    <row r="4384" spans="22:23" x14ac:dyDescent="0.25">
      <c r="V4384" s="1">
        <v>4382</v>
      </c>
      <c r="W4384" s="1" t="s">
        <v>7343</v>
      </c>
    </row>
    <row r="4385" spans="22:23" x14ac:dyDescent="0.25">
      <c r="V4385" s="1">
        <v>4383</v>
      </c>
      <c r="W4385" s="1" t="s">
        <v>7349</v>
      </c>
    </row>
    <row r="4386" spans="22:23" x14ac:dyDescent="0.25">
      <c r="V4386" s="1">
        <v>4384</v>
      </c>
      <c r="W4386" s="1" t="s">
        <v>7391</v>
      </c>
    </row>
    <row r="4387" spans="22:23" x14ac:dyDescent="0.25">
      <c r="V4387" s="1">
        <v>4385</v>
      </c>
      <c r="W4387" s="1" t="s">
        <v>7379</v>
      </c>
    </row>
    <row r="4388" spans="22:23" x14ac:dyDescent="0.25">
      <c r="V4388" s="1">
        <v>4386</v>
      </c>
      <c r="W4388" s="1" t="s">
        <v>7371</v>
      </c>
    </row>
    <row r="4389" spans="22:23" x14ac:dyDescent="0.25">
      <c r="V4389" s="1">
        <v>4387</v>
      </c>
      <c r="W4389" s="1" t="s">
        <v>7342</v>
      </c>
    </row>
    <row r="4390" spans="22:23" x14ac:dyDescent="0.25">
      <c r="V4390" s="1">
        <v>4388</v>
      </c>
      <c r="W4390" s="1" t="s">
        <v>7392</v>
      </c>
    </row>
    <row r="4391" spans="22:23" x14ac:dyDescent="0.25">
      <c r="V4391" s="1">
        <v>4389</v>
      </c>
      <c r="W4391" s="1" t="s">
        <v>7393</v>
      </c>
    </row>
    <row r="4392" spans="22:23" x14ac:dyDescent="0.25">
      <c r="V4392" s="1">
        <v>4390</v>
      </c>
      <c r="W4392" s="1" t="s">
        <v>7394</v>
      </c>
    </row>
    <row r="4393" spans="22:23" x14ac:dyDescent="0.25">
      <c r="V4393" s="1">
        <v>4391</v>
      </c>
      <c r="W4393" s="1" t="s">
        <v>7352</v>
      </c>
    </row>
    <row r="4394" spans="22:23" x14ac:dyDescent="0.25">
      <c r="V4394" s="1">
        <v>4392</v>
      </c>
      <c r="W4394" s="1" t="s">
        <v>7363</v>
      </c>
    </row>
    <row r="4395" spans="22:23" x14ac:dyDescent="0.25">
      <c r="V4395" s="1">
        <v>4393</v>
      </c>
      <c r="W4395" s="1" t="s">
        <v>2202</v>
      </c>
    </row>
    <row r="4396" spans="22:23" x14ac:dyDescent="0.25">
      <c r="V4396" s="1">
        <v>4394</v>
      </c>
      <c r="W4396" s="1" t="s">
        <v>7374</v>
      </c>
    </row>
    <row r="4397" spans="22:23" x14ac:dyDescent="0.25">
      <c r="V4397" s="1">
        <v>4395</v>
      </c>
      <c r="W4397" s="1" t="s">
        <v>7375</v>
      </c>
    </row>
    <row r="4398" spans="22:23" x14ac:dyDescent="0.25">
      <c r="V4398" s="1">
        <v>4396</v>
      </c>
      <c r="W4398" s="1" t="s">
        <v>7378</v>
      </c>
    </row>
    <row r="4399" spans="22:23" x14ac:dyDescent="0.25">
      <c r="V4399" s="1">
        <v>4397</v>
      </c>
      <c r="W4399" s="1" t="s">
        <v>7397</v>
      </c>
    </row>
    <row r="4400" spans="22:23" x14ac:dyDescent="0.25">
      <c r="V4400" s="1">
        <v>4398</v>
      </c>
      <c r="W4400" s="1" t="s">
        <v>7372</v>
      </c>
    </row>
    <row r="4401" spans="22:23" x14ac:dyDescent="0.25">
      <c r="V4401" s="1">
        <v>4399</v>
      </c>
      <c r="W4401" s="1" t="s">
        <v>7346</v>
      </c>
    </row>
    <row r="4402" spans="22:23" x14ac:dyDescent="0.25">
      <c r="V4402" s="1">
        <v>4400</v>
      </c>
      <c r="W4402" s="1" t="s">
        <v>7340</v>
      </c>
    </row>
    <row r="4403" spans="22:23" x14ac:dyDescent="0.25">
      <c r="V4403" s="1">
        <v>4401</v>
      </c>
      <c r="W4403" s="1" t="s">
        <v>7396</v>
      </c>
    </row>
    <row r="4404" spans="22:23" x14ac:dyDescent="0.25">
      <c r="V4404" s="1">
        <v>4402</v>
      </c>
      <c r="W4404" s="1" t="s">
        <v>7337</v>
      </c>
    </row>
    <row r="4405" spans="22:23" x14ac:dyDescent="0.25">
      <c r="V4405" s="1">
        <v>4403</v>
      </c>
      <c r="W4405" s="1" t="s">
        <v>7380</v>
      </c>
    </row>
    <row r="4406" spans="22:23" x14ac:dyDescent="0.25">
      <c r="V4406" s="1">
        <v>4404</v>
      </c>
      <c r="W4406" s="1" t="s">
        <v>7339</v>
      </c>
    </row>
    <row r="4407" spans="22:23" x14ac:dyDescent="0.25">
      <c r="V4407" s="1">
        <v>4405</v>
      </c>
      <c r="W4407" s="1" t="s">
        <v>7398</v>
      </c>
    </row>
    <row r="4408" spans="22:23" x14ac:dyDescent="0.25">
      <c r="V4408" s="1">
        <v>4406</v>
      </c>
      <c r="W4408" s="1" t="s">
        <v>1531</v>
      </c>
    </row>
    <row r="4409" spans="22:23" x14ac:dyDescent="0.25">
      <c r="V4409" s="1">
        <v>4407</v>
      </c>
      <c r="W4409" s="1" t="s">
        <v>4624</v>
      </c>
    </row>
    <row r="4410" spans="22:23" x14ac:dyDescent="0.25">
      <c r="V4410" s="1">
        <v>4408</v>
      </c>
      <c r="W4410" s="1" t="s">
        <v>1742</v>
      </c>
    </row>
    <row r="4411" spans="22:23" x14ac:dyDescent="0.25">
      <c r="V4411" s="1">
        <v>4409</v>
      </c>
      <c r="W4411" s="1" t="s">
        <v>2210</v>
      </c>
    </row>
    <row r="4412" spans="22:23" x14ac:dyDescent="0.25">
      <c r="V4412" s="1">
        <v>4410</v>
      </c>
      <c r="W4412" s="1" t="s">
        <v>1792</v>
      </c>
    </row>
    <row r="4413" spans="22:23" x14ac:dyDescent="0.25">
      <c r="V4413" s="1">
        <v>4411</v>
      </c>
      <c r="W4413" s="1" t="s">
        <v>2129</v>
      </c>
    </row>
    <row r="4414" spans="22:23" x14ac:dyDescent="0.25">
      <c r="V4414" s="1">
        <v>4412</v>
      </c>
      <c r="W4414" s="1" t="s">
        <v>2180</v>
      </c>
    </row>
    <row r="4415" spans="22:23" x14ac:dyDescent="0.25">
      <c r="V4415" s="1">
        <v>4413</v>
      </c>
      <c r="W4415" s="1" t="s">
        <v>1793</v>
      </c>
    </row>
    <row r="4416" spans="22:23" x14ac:dyDescent="0.25">
      <c r="V4416" s="1">
        <v>4414</v>
      </c>
      <c r="W4416" s="1" t="s">
        <v>1743</v>
      </c>
    </row>
    <row r="4417" spans="22:23" x14ac:dyDescent="0.25">
      <c r="V4417" s="1">
        <v>4415</v>
      </c>
      <c r="W4417" s="1" t="s">
        <v>1794</v>
      </c>
    </row>
    <row r="4418" spans="22:23" x14ac:dyDescent="0.25">
      <c r="V4418" s="1">
        <v>4416</v>
      </c>
      <c r="W4418" s="1" t="s">
        <v>1795</v>
      </c>
    </row>
    <row r="4419" spans="22:23" x14ac:dyDescent="0.25">
      <c r="V4419" s="1">
        <v>4417</v>
      </c>
      <c r="W4419" s="1" t="s">
        <v>1796</v>
      </c>
    </row>
    <row r="4420" spans="22:23" x14ac:dyDescent="0.25">
      <c r="V4420" s="1">
        <v>4418</v>
      </c>
      <c r="W4420" s="1" t="s">
        <v>1797</v>
      </c>
    </row>
    <row r="4421" spans="22:23" x14ac:dyDescent="0.25">
      <c r="V4421" s="1">
        <v>4419</v>
      </c>
      <c r="W4421" s="1" t="s">
        <v>1798</v>
      </c>
    </row>
    <row r="4422" spans="22:23" x14ac:dyDescent="0.25">
      <c r="V4422" s="1">
        <v>4420</v>
      </c>
      <c r="W4422" s="1" t="s">
        <v>1799</v>
      </c>
    </row>
    <row r="4423" spans="22:23" x14ac:dyDescent="0.25">
      <c r="V4423" s="1">
        <v>4421</v>
      </c>
      <c r="W4423" s="1" t="s">
        <v>2119</v>
      </c>
    </row>
    <row r="4424" spans="22:23" x14ac:dyDescent="0.25">
      <c r="V4424" s="1">
        <v>4422</v>
      </c>
      <c r="W4424" s="1" t="s">
        <v>4622</v>
      </c>
    </row>
    <row r="4425" spans="22:23" x14ac:dyDescent="0.25">
      <c r="V4425" s="1">
        <v>4423</v>
      </c>
      <c r="W4425" s="1" t="s">
        <v>1800</v>
      </c>
    </row>
    <row r="4426" spans="22:23" x14ac:dyDescent="0.25">
      <c r="V4426" s="1">
        <v>4424</v>
      </c>
      <c r="W4426" s="1" t="s">
        <v>7672</v>
      </c>
    </row>
    <row r="4427" spans="22:23" x14ac:dyDescent="0.25">
      <c r="V4427" s="1">
        <v>4425</v>
      </c>
      <c r="W4427" s="1" t="s">
        <v>7698</v>
      </c>
    </row>
    <row r="4428" spans="22:23" x14ac:dyDescent="0.25">
      <c r="V4428" s="1">
        <v>4426</v>
      </c>
      <c r="W4428" s="1" t="s">
        <v>7696</v>
      </c>
    </row>
    <row r="4429" spans="22:23" x14ac:dyDescent="0.25">
      <c r="V4429" s="1">
        <v>4427</v>
      </c>
      <c r="W4429" s="1" t="s">
        <v>7671</v>
      </c>
    </row>
    <row r="4430" spans="22:23" x14ac:dyDescent="0.25">
      <c r="V4430" s="1">
        <v>4428</v>
      </c>
      <c r="W4430" s="1" t="s">
        <v>7669</v>
      </c>
    </row>
    <row r="4431" spans="22:23" x14ac:dyDescent="0.25">
      <c r="V4431" s="1">
        <v>4429</v>
      </c>
      <c r="W4431" s="1" t="s">
        <v>7680</v>
      </c>
    </row>
    <row r="4432" spans="22:23" x14ac:dyDescent="0.25">
      <c r="V4432" s="1">
        <v>4430</v>
      </c>
      <c r="W4432" s="1" t="s">
        <v>7670</v>
      </c>
    </row>
    <row r="4433" spans="22:23" x14ac:dyDescent="0.25">
      <c r="V4433" s="1">
        <v>4431</v>
      </c>
      <c r="W4433" s="1" t="s">
        <v>7697</v>
      </c>
    </row>
    <row r="4434" spans="22:23" x14ac:dyDescent="0.25">
      <c r="V4434" s="1">
        <v>4432</v>
      </c>
      <c r="W4434" s="1" t="s">
        <v>7685</v>
      </c>
    </row>
    <row r="4435" spans="22:23" x14ac:dyDescent="0.25">
      <c r="V4435" s="1">
        <v>4433</v>
      </c>
      <c r="W4435" s="1" t="s">
        <v>7656</v>
      </c>
    </row>
    <row r="4436" spans="22:23" x14ac:dyDescent="0.25">
      <c r="V4436" s="1">
        <v>4434</v>
      </c>
      <c r="W4436" s="1" t="s">
        <v>7659</v>
      </c>
    </row>
    <row r="4437" spans="22:23" x14ac:dyDescent="0.25">
      <c r="V4437" s="1">
        <v>4435</v>
      </c>
      <c r="W4437" s="1" t="s">
        <v>7699</v>
      </c>
    </row>
    <row r="4438" spans="22:23" x14ac:dyDescent="0.25">
      <c r="V4438" s="1">
        <v>4436</v>
      </c>
      <c r="W4438" s="1" t="s">
        <v>7673</v>
      </c>
    </row>
    <row r="4439" spans="22:23" x14ac:dyDescent="0.25">
      <c r="V4439" s="1">
        <v>4437</v>
      </c>
      <c r="W4439" s="1" t="s">
        <v>7679</v>
      </c>
    </row>
    <row r="4440" spans="22:23" x14ac:dyDescent="0.25">
      <c r="V4440" s="1">
        <v>4438</v>
      </c>
      <c r="W4440" s="1" t="s">
        <v>7683</v>
      </c>
    </row>
    <row r="4441" spans="22:23" x14ac:dyDescent="0.25">
      <c r="V4441" s="1">
        <v>4439</v>
      </c>
      <c r="W4441" s="1" t="s">
        <v>7681</v>
      </c>
    </row>
    <row r="4442" spans="22:23" x14ac:dyDescent="0.25">
      <c r="V4442" s="1">
        <v>4440</v>
      </c>
      <c r="W4442" s="1" t="s">
        <v>7663</v>
      </c>
    </row>
    <row r="4443" spans="22:23" x14ac:dyDescent="0.25">
      <c r="V4443" s="1">
        <v>4441</v>
      </c>
      <c r="W4443" s="1" t="s">
        <v>7700</v>
      </c>
    </row>
    <row r="4444" spans="22:23" x14ac:dyDescent="0.25">
      <c r="V4444" s="1">
        <v>4442</v>
      </c>
      <c r="W4444" s="1" t="s">
        <v>7674</v>
      </c>
    </row>
    <row r="4445" spans="22:23" x14ac:dyDescent="0.25">
      <c r="V4445" s="1">
        <v>4443</v>
      </c>
      <c r="W4445" s="1" t="s">
        <v>7691</v>
      </c>
    </row>
    <row r="4446" spans="22:23" x14ac:dyDescent="0.25">
      <c r="V4446" s="1">
        <v>4444</v>
      </c>
      <c r="W4446" s="1" t="s">
        <v>7684</v>
      </c>
    </row>
    <row r="4447" spans="22:23" x14ac:dyDescent="0.25">
      <c r="V4447" s="1">
        <v>4445</v>
      </c>
      <c r="W4447" s="1" t="s">
        <v>7710</v>
      </c>
    </row>
    <row r="4448" spans="22:23" x14ac:dyDescent="0.25">
      <c r="V4448" s="1">
        <v>4446</v>
      </c>
      <c r="W4448" s="1" t="s">
        <v>7666</v>
      </c>
    </row>
    <row r="4449" spans="22:23" x14ac:dyDescent="0.25">
      <c r="V4449" s="1">
        <v>4447</v>
      </c>
      <c r="W4449" s="1" t="s">
        <v>7660</v>
      </c>
    </row>
    <row r="4450" spans="22:23" x14ac:dyDescent="0.25">
      <c r="V4450" s="1">
        <v>4448</v>
      </c>
      <c r="W4450" s="1" t="s">
        <v>7668</v>
      </c>
    </row>
    <row r="4451" spans="22:23" x14ac:dyDescent="0.25">
      <c r="V4451" s="1">
        <v>4449</v>
      </c>
      <c r="W4451" s="1" t="s">
        <v>7714</v>
      </c>
    </row>
    <row r="4452" spans="22:23" x14ac:dyDescent="0.25">
      <c r="V4452" s="1">
        <v>4450</v>
      </c>
      <c r="W4452" s="1" t="s">
        <v>7675</v>
      </c>
    </row>
    <row r="4453" spans="22:23" x14ac:dyDescent="0.25">
      <c r="V4453" s="1">
        <v>4451</v>
      </c>
      <c r="W4453" s="1" t="s">
        <v>7653</v>
      </c>
    </row>
    <row r="4454" spans="22:23" x14ac:dyDescent="0.25">
      <c r="V4454" s="1">
        <v>4452</v>
      </c>
      <c r="W4454" s="1" t="s">
        <v>7701</v>
      </c>
    </row>
    <row r="4455" spans="22:23" x14ac:dyDescent="0.25">
      <c r="V4455" s="1">
        <v>4453</v>
      </c>
      <c r="W4455" s="1" t="s">
        <v>7702</v>
      </c>
    </row>
    <row r="4456" spans="22:23" x14ac:dyDescent="0.25">
      <c r="V4456" s="1">
        <v>4454</v>
      </c>
      <c r="W4456" s="1" t="s">
        <v>7703</v>
      </c>
    </row>
    <row r="4457" spans="22:23" x14ac:dyDescent="0.25">
      <c r="V4457" s="1">
        <v>4455</v>
      </c>
      <c r="W4457" s="1" t="s">
        <v>7676</v>
      </c>
    </row>
    <row r="4458" spans="22:23" x14ac:dyDescent="0.25">
      <c r="V4458" s="1">
        <v>4456</v>
      </c>
      <c r="W4458" s="1" t="s">
        <v>7704</v>
      </c>
    </row>
    <row r="4459" spans="22:23" x14ac:dyDescent="0.25">
      <c r="V4459" s="1">
        <v>4457</v>
      </c>
      <c r="W4459" s="1" t="s">
        <v>7682</v>
      </c>
    </row>
    <row r="4460" spans="22:23" x14ac:dyDescent="0.25">
      <c r="V4460" s="1">
        <v>4458</v>
      </c>
      <c r="W4460" s="1" t="s">
        <v>7662</v>
      </c>
    </row>
    <row r="4461" spans="22:23" x14ac:dyDescent="0.25">
      <c r="V4461" s="1">
        <v>4459</v>
      </c>
      <c r="W4461" s="1" t="s">
        <v>7688</v>
      </c>
    </row>
    <row r="4462" spans="22:23" x14ac:dyDescent="0.25">
      <c r="V4462" s="1">
        <v>4460</v>
      </c>
      <c r="W4462" s="1" t="s">
        <v>7692</v>
      </c>
    </row>
    <row r="4463" spans="22:23" x14ac:dyDescent="0.25">
      <c r="V4463" s="1">
        <v>4461</v>
      </c>
      <c r="W4463" s="1" t="s">
        <v>7665</v>
      </c>
    </row>
    <row r="4464" spans="22:23" x14ac:dyDescent="0.25">
      <c r="V4464" s="1">
        <v>4462</v>
      </c>
      <c r="W4464" s="1" t="s">
        <v>7705</v>
      </c>
    </row>
    <row r="4465" spans="22:23" x14ac:dyDescent="0.25">
      <c r="V4465" s="1">
        <v>4463</v>
      </c>
      <c r="W4465" s="1" t="s">
        <v>7677</v>
      </c>
    </row>
    <row r="4466" spans="22:23" x14ac:dyDescent="0.25">
      <c r="V4466" s="1">
        <v>4464</v>
      </c>
      <c r="W4466" s="1" t="s">
        <v>7658</v>
      </c>
    </row>
    <row r="4467" spans="22:23" x14ac:dyDescent="0.25">
      <c r="V4467" s="1">
        <v>4465</v>
      </c>
      <c r="W4467" s="1" t="s">
        <v>7664</v>
      </c>
    </row>
    <row r="4468" spans="22:23" x14ac:dyDescent="0.25">
      <c r="V4468" s="1">
        <v>4466</v>
      </c>
      <c r="W4468" s="1" t="s">
        <v>7706</v>
      </c>
    </row>
    <row r="4469" spans="22:23" x14ac:dyDescent="0.25">
      <c r="V4469" s="1">
        <v>4467</v>
      </c>
      <c r="W4469" s="1" t="s">
        <v>7694</v>
      </c>
    </row>
    <row r="4470" spans="22:23" x14ac:dyDescent="0.25">
      <c r="V4470" s="1">
        <v>4468</v>
      </c>
      <c r="W4470" s="1" t="s">
        <v>7686</v>
      </c>
    </row>
    <row r="4471" spans="22:23" x14ac:dyDescent="0.25">
      <c r="V4471" s="1">
        <v>4469</v>
      </c>
      <c r="W4471" s="1" t="s">
        <v>7657</v>
      </c>
    </row>
    <row r="4472" spans="22:23" x14ac:dyDescent="0.25">
      <c r="V4472" s="1">
        <v>4470</v>
      </c>
      <c r="W4472" s="1" t="s">
        <v>7707</v>
      </c>
    </row>
    <row r="4473" spans="22:23" x14ac:dyDescent="0.25">
      <c r="V4473" s="1">
        <v>4471</v>
      </c>
      <c r="W4473" s="1" t="s">
        <v>7708</v>
      </c>
    </row>
    <row r="4474" spans="22:23" x14ac:dyDescent="0.25">
      <c r="V4474" s="1">
        <v>4472</v>
      </c>
      <c r="W4474" s="1" t="s">
        <v>7709</v>
      </c>
    </row>
    <row r="4475" spans="22:23" x14ac:dyDescent="0.25">
      <c r="V4475" s="1">
        <v>4473</v>
      </c>
      <c r="W4475" s="1" t="s">
        <v>7667</v>
      </c>
    </row>
    <row r="4476" spans="22:23" x14ac:dyDescent="0.25">
      <c r="V4476" s="1">
        <v>4474</v>
      </c>
      <c r="W4476" s="1" t="s">
        <v>7678</v>
      </c>
    </row>
    <row r="4477" spans="22:23" x14ac:dyDescent="0.25">
      <c r="V4477" s="1">
        <v>4475</v>
      </c>
      <c r="W4477" s="1" t="s">
        <v>7689</v>
      </c>
    </row>
    <row r="4478" spans="22:23" x14ac:dyDescent="0.25">
      <c r="V4478" s="1">
        <v>4476</v>
      </c>
      <c r="W4478" s="1" t="s">
        <v>7690</v>
      </c>
    </row>
    <row r="4479" spans="22:23" x14ac:dyDescent="0.25">
      <c r="V4479" s="1">
        <v>4477</v>
      </c>
      <c r="W4479" s="1" t="s">
        <v>7693</v>
      </c>
    </row>
    <row r="4480" spans="22:23" x14ac:dyDescent="0.25">
      <c r="V4480" s="1">
        <v>4478</v>
      </c>
      <c r="W4480" s="1" t="s">
        <v>7712</v>
      </c>
    </row>
    <row r="4481" spans="22:23" x14ac:dyDescent="0.25">
      <c r="V4481" s="1">
        <v>4479</v>
      </c>
      <c r="W4481" s="1" t="s">
        <v>7687</v>
      </c>
    </row>
    <row r="4482" spans="22:23" x14ac:dyDescent="0.25">
      <c r="V4482" s="1">
        <v>4480</v>
      </c>
      <c r="W4482" s="1" t="s">
        <v>7661</v>
      </c>
    </row>
    <row r="4483" spans="22:23" x14ac:dyDescent="0.25">
      <c r="V4483" s="1">
        <v>4481</v>
      </c>
      <c r="W4483" s="1" t="s">
        <v>7655</v>
      </c>
    </row>
    <row r="4484" spans="22:23" x14ac:dyDescent="0.25">
      <c r="V4484" s="1">
        <v>4482</v>
      </c>
      <c r="W4484" s="1" t="s">
        <v>7711</v>
      </c>
    </row>
    <row r="4485" spans="22:23" x14ac:dyDescent="0.25">
      <c r="V4485" s="1">
        <v>4483</v>
      </c>
      <c r="W4485" s="1" t="s">
        <v>7652</v>
      </c>
    </row>
    <row r="4486" spans="22:23" x14ac:dyDescent="0.25">
      <c r="V4486" s="1">
        <v>4484</v>
      </c>
      <c r="W4486" s="1" t="s">
        <v>7695</v>
      </c>
    </row>
    <row r="4487" spans="22:23" x14ac:dyDescent="0.25">
      <c r="V4487" s="1">
        <v>4485</v>
      </c>
      <c r="W4487" s="1" t="s">
        <v>7654</v>
      </c>
    </row>
    <row r="4488" spans="22:23" x14ac:dyDescent="0.25">
      <c r="V4488" s="1">
        <v>4486</v>
      </c>
      <c r="W4488" s="1" t="s">
        <v>7713</v>
      </c>
    </row>
    <row r="4489" spans="22:23" x14ac:dyDescent="0.25">
      <c r="V4489" s="1">
        <v>4487</v>
      </c>
      <c r="W4489" s="1" t="s">
        <v>2419</v>
      </c>
    </row>
    <row r="4490" spans="22:23" x14ac:dyDescent="0.25">
      <c r="V4490" s="1">
        <v>4488</v>
      </c>
      <c r="W4490" s="1" t="s">
        <v>7168</v>
      </c>
    </row>
    <row r="4491" spans="22:23" x14ac:dyDescent="0.25">
      <c r="V4491" s="1">
        <v>4489</v>
      </c>
      <c r="W4491" s="1" t="s">
        <v>7194</v>
      </c>
    </row>
    <row r="4492" spans="22:23" x14ac:dyDescent="0.25">
      <c r="V4492" s="1">
        <v>4490</v>
      </c>
      <c r="W4492" s="1" t="s">
        <v>7192</v>
      </c>
    </row>
    <row r="4493" spans="22:23" x14ac:dyDescent="0.25">
      <c r="V4493" s="1">
        <v>4491</v>
      </c>
      <c r="W4493" s="1" t="s">
        <v>7167</v>
      </c>
    </row>
    <row r="4494" spans="22:23" x14ac:dyDescent="0.25">
      <c r="V4494" s="1">
        <v>4492</v>
      </c>
      <c r="W4494" s="1" t="s">
        <v>7165</v>
      </c>
    </row>
    <row r="4495" spans="22:23" x14ac:dyDescent="0.25">
      <c r="V4495" s="1">
        <v>4493</v>
      </c>
      <c r="W4495" s="1" t="s">
        <v>7176</v>
      </c>
    </row>
    <row r="4496" spans="22:23" x14ac:dyDescent="0.25">
      <c r="V4496" s="1">
        <v>4494</v>
      </c>
      <c r="W4496" s="1" t="s">
        <v>7166</v>
      </c>
    </row>
    <row r="4497" spans="22:23" x14ac:dyDescent="0.25">
      <c r="V4497" s="1">
        <v>4495</v>
      </c>
      <c r="W4497" s="1" t="s">
        <v>7193</v>
      </c>
    </row>
    <row r="4498" spans="22:23" x14ac:dyDescent="0.25">
      <c r="V4498" s="1">
        <v>4496</v>
      </c>
      <c r="W4498" s="1" t="s">
        <v>7181</v>
      </c>
    </row>
    <row r="4499" spans="22:23" x14ac:dyDescent="0.25">
      <c r="V4499" s="1">
        <v>4497</v>
      </c>
      <c r="W4499" s="1" t="s">
        <v>7152</v>
      </c>
    </row>
    <row r="4500" spans="22:23" x14ac:dyDescent="0.25">
      <c r="V4500" s="1">
        <v>4498</v>
      </c>
      <c r="W4500" s="1" t="s">
        <v>7155</v>
      </c>
    </row>
    <row r="4501" spans="22:23" x14ac:dyDescent="0.25">
      <c r="V4501" s="1">
        <v>4499</v>
      </c>
      <c r="W4501" s="1" t="s">
        <v>7195</v>
      </c>
    </row>
    <row r="4502" spans="22:23" x14ac:dyDescent="0.25">
      <c r="V4502" s="1">
        <v>4500</v>
      </c>
      <c r="W4502" s="1" t="s">
        <v>7169</v>
      </c>
    </row>
    <row r="4503" spans="22:23" x14ac:dyDescent="0.25">
      <c r="V4503" s="1">
        <v>4501</v>
      </c>
      <c r="W4503" s="1" t="s">
        <v>7175</v>
      </c>
    </row>
    <row r="4504" spans="22:23" x14ac:dyDescent="0.25">
      <c r="V4504" s="1">
        <v>4502</v>
      </c>
      <c r="W4504" s="1" t="s">
        <v>7179</v>
      </c>
    </row>
    <row r="4505" spans="22:23" x14ac:dyDescent="0.25">
      <c r="V4505" s="1">
        <v>4503</v>
      </c>
      <c r="W4505" s="1" t="s">
        <v>7177</v>
      </c>
    </row>
    <row r="4506" spans="22:23" x14ac:dyDescent="0.25">
      <c r="V4506" s="1">
        <v>4504</v>
      </c>
      <c r="W4506" s="1" t="s">
        <v>7159</v>
      </c>
    </row>
    <row r="4507" spans="22:23" x14ac:dyDescent="0.25">
      <c r="V4507" s="1">
        <v>4505</v>
      </c>
      <c r="W4507" s="1" t="s">
        <v>7196</v>
      </c>
    </row>
    <row r="4508" spans="22:23" x14ac:dyDescent="0.25">
      <c r="V4508" s="1">
        <v>4506</v>
      </c>
      <c r="W4508" s="1" t="s">
        <v>7170</v>
      </c>
    </row>
    <row r="4509" spans="22:23" x14ac:dyDescent="0.25">
      <c r="V4509" s="1">
        <v>4507</v>
      </c>
      <c r="W4509" s="1" t="s">
        <v>7187</v>
      </c>
    </row>
    <row r="4510" spans="22:23" x14ac:dyDescent="0.25">
      <c r="V4510" s="1">
        <v>4508</v>
      </c>
      <c r="W4510" s="1" t="s">
        <v>7180</v>
      </c>
    </row>
    <row r="4511" spans="22:23" x14ac:dyDescent="0.25">
      <c r="V4511" s="1">
        <v>4509</v>
      </c>
      <c r="W4511" s="1" t="s">
        <v>7206</v>
      </c>
    </row>
    <row r="4512" spans="22:23" x14ac:dyDescent="0.25">
      <c r="V4512" s="1">
        <v>4510</v>
      </c>
      <c r="W4512" s="1" t="s">
        <v>7162</v>
      </c>
    </row>
    <row r="4513" spans="22:23" x14ac:dyDescent="0.25">
      <c r="V4513" s="1">
        <v>4511</v>
      </c>
      <c r="W4513" s="1" t="s">
        <v>7156</v>
      </c>
    </row>
    <row r="4514" spans="22:23" x14ac:dyDescent="0.25">
      <c r="V4514" s="1">
        <v>4512</v>
      </c>
      <c r="W4514" s="1" t="s">
        <v>7164</v>
      </c>
    </row>
    <row r="4515" spans="22:23" x14ac:dyDescent="0.25">
      <c r="V4515" s="1">
        <v>4513</v>
      </c>
      <c r="W4515" s="1" t="s">
        <v>7210</v>
      </c>
    </row>
    <row r="4516" spans="22:23" x14ac:dyDescent="0.25">
      <c r="V4516" s="1">
        <v>4514</v>
      </c>
      <c r="W4516" s="1" t="s">
        <v>7171</v>
      </c>
    </row>
    <row r="4517" spans="22:23" x14ac:dyDescent="0.25">
      <c r="V4517" s="1">
        <v>4515</v>
      </c>
      <c r="W4517" s="1" t="s">
        <v>7149</v>
      </c>
    </row>
    <row r="4518" spans="22:23" x14ac:dyDescent="0.25">
      <c r="V4518" s="1">
        <v>4516</v>
      </c>
      <c r="W4518" s="1" t="s">
        <v>7197</v>
      </c>
    </row>
    <row r="4519" spans="22:23" x14ac:dyDescent="0.25">
      <c r="V4519" s="1">
        <v>4517</v>
      </c>
      <c r="W4519" s="1" t="s">
        <v>7198</v>
      </c>
    </row>
    <row r="4520" spans="22:23" x14ac:dyDescent="0.25">
      <c r="V4520" s="1">
        <v>4518</v>
      </c>
      <c r="W4520" s="1" t="s">
        <v>7199</v>
      </c>
    </row>
    <row r="4521" spans="22:23" x14ac:dyDescent="0.25">
      <c r="V4521" s="1">
        <v>4519</v>
      </c>
      <c r="W4521" s="1" t="s">
        <v>7172</v>
      </c>
    </row>
    <row r="4522" spans="22:23" x14ac:dyDescent="0.25">
      <c r="V4522" s="1">
        <v>4520</v>
      </c>
      <c r="W4522" s="1" t="s">
        <v>7200</v>
      </c>
    </row>
    <row r="4523" spans="22:23" x14ac:dyDescent="0.25">
      <c r="V4523" s="1">
        <v>4521</v>
      </c>
      <c r="W4523" s="1" t="s">
        <v>7178</v>
      </c>
    </row>
    <row r="4524" spans="22:23" x14ac:dyDescent="0.25">
      <c r="V4524" s="1">
        <v>4522</v>
      </c>
      <c r="W4524" s="1" t="s">
        <v>7158</v>
      </c>
    </row>
    <row r="4525" spans="22:23" x14ac:dyDescent="0.25">
      <c r="V4525" s="1">
        <v>4523</v>
      </c>
      <c r="W4525" s="1" t="s">
        <v>7184</v>
      </c>
    </row>
    <row r="4526" spans="22:23" x14ac:dyDescent="0.25">
      <c r="V4526" s="1">
        <v>4524</v>
      </c>
      <c r="W4526" s="1" t="s">
        <v>7188</v>
      </c>
    </row>
    <row r="4527" spans="22:23" x14ac:dyDescent="0.25">
      <c r="V4527" s="1">
        <v>4525</v>
      </c>
      <c r="W4527" s="1" t="s">
        <v>7161</v>
      </c>
    </row>
    <row r="4528" spans="22:23" x14ac:dyDescent="0.25">
      <c r="V4528" s="1">
        <v>4526</v>
      </c>
      <c r="W4528" s="1" t="s">
        <v>7201</v>
      </c>
    </row>
    <row r="4529" spans="22:23" x14ac:dyDescent="0.25">
      <c r="V4529" s="1">
        <v>4527</v>
      </c>
      <c r="W4529" s="1" t="s">
        <v>7173</v>
      </c>
    </row>
    <row r="4530" spans="22:23" x14ac:dyDescent="0.25">
      <c r="V4530" s="1">
        <v>4528</v>
      </c>
      <c r="W4530" s="1" t="s">
        <v>7154</v>
      </c>
    </row>
    <row r="4531" spans="22:23" x14ac:dyDescent="0.25">
      <c r="V4531" s="1">
        <v>4529</v>
      </c>
      <c r="W4531" s="1" t="s">
        <v>7160</v>
      </c>
    </row>
    <row r="4532" spans="22:23" x14ac:dyDescent="0.25">
      <c r="V4532" s="1">
        <v>4530</v>
      </c>
      <c r="W4532" s="1" t="s">
        <v>7202</v>
      </c>
    </row>
    <row r="4533" spans="22:23" x14ac:dyDescent="0.25">
      <c r="V4533" s="1">
        <v>4531</v>
      </c>
      <c r="W4533" s="1" t="s">
        <v>7190</v>
      </c>
    </row>
    <row r="4534" spans="22:23" x14ac:dyDescent="0.25">
      <c r="V4534" s="1">
        <v>4532</v>
      </c>
      <c r="W4534" s="1" t="s">
        <v>7182</v>
      </c>
    </row>
    <row r="4535" spans="22:23" x14ac:dyDescent="0.25">
      <c r="V4535" s="1">
        <v>4533</v>
      </c>
      <c r="W4535" s="1" t="s">
        <v>7153</v>
      </c>
    </row>
    <row r="4536" spans="22:23" x14ac:dyDescent="0.25">
      <c r="V4536" s="1">
        <v>4534</v>
      </c>
      <c r="W4536" s="1" t="s">
        <v>7203</v>
      </c>
    </row>
    <row r="4537" spans="22:23" x14ac:dyDescent="0.25">
      <c r="V4537" s="1">
        <v>4535</v>
      </c>
      <c r="W4537" s="1" t="s">
        <v>7204</v>
      </c>
    </row>
    <row r="4538" spans="22:23" x14ac:dyDescent="0.25">
      <c r="V4538" s="1">
        <v>4536</v>
      </c>
      <c r="W4538" s="1" t="s">
        <v>7205</v>
      </c>
    </row>
    <row r="4539" spans="22:23" x14ac:dyDescent="0.25">
      <c r="V4539" s="1">
        <v>4537</v>
      </c>
      <c r="W4539" s="1" t="s">
        <v>7163</v>
      </c>
    </row>
    <row r="4540" spans="22:23" x14ac:dyDescent="0.25">
      <c r="V4540" s="1">
        <v>4538</v>
      </c>
      <c r="W4540" s="1" t="s">
        <v>7174</v>
      </c>
    </row>
    <row r="4541" spans="22:23" x14ac:dyDescent="0.25">
      <c r="V4541" s="1">
        <v>4539</v>
      </c>
      <c r="W4541" s="1" t="s">
        <v>7185</v>
      </c>
    </row>
    <row r="4542" spans="22:23" x14ac:dyDescent="0.25">
      <c r="V4542" s="1">
        <v>4540</v>
      </c>
      <c r="W4542" s="1" t="s">
        <v>7186</v>
      </c>
    </row>
    <row r="4543" spans="22:23" x14ac:dyDescent="0.25">
      <c r="V4543" s="1">
        <v>4541</v>
      </c>
      <c r="W4543" s="1" t="s">
        <v>7189</v>
      </c>
    </row>
    <row r="4544" spans="22:23" x14ac:dyDescent="0.25">
      <c r="V4544" s="1">
        <v>4542</v>
      </c>
      <c r="W4544" s="1" t="s">
        <v>7208</v>
      </c>
    </row>
    <row r="4545" spans="22:23" x14ac:dyDescent="0.25">
      <c r="V4545" s="1">
        <v>4543</v>
      </c>
      <c r="W4545" s="1" t="s">
        <v>7183</v>
      </c>
    </row>
    <row r="4546" spans="22:23" x14ac:dyDescent="0.25">
      <c r="V4546" s="1">
        <v>4544</v>
      </c>
      <c r="W4546" s="1" t="s">
        <v>7157</v>
      </c>
    </row>
    <row r="4547" spans="22:23" x14ac:dyDescent="0.25">
      <c r="V4547" s="1">
        <v>4545</v>
      </c>
      <c r="W4547" s="1" t="s">
        <v>7151</v>
      </c>
    </row>
    <row r="4548" spans="22:23" x14ac:dyDescent="0.25">
      <c r="V4548" s="1">
        <v>4546</v>
      </c>
      <c r="W4548" s="1" t="s">
        <v>7207</v>
      </c>
    </row>
    <row r="4549" spans="22:23" x14ac:dyDescent="0.25">
      <c r="V4549" s="1">
        <v>4547</v>
      </c>
      <c r="W4549" s="1" t="s">
        <v>7148</v>
      </c>
    </row>
    <row r="4550" spans="22:23" x14ac:dyDescent="0.25">
      <c r="V4550" s="1">
        <v>4548</v>
      </c>
      <c r="W4550" s="1" t="s">
        <v>7191</v>
      </c>
    </row>
    <row r="4551" spans="22:23" x14ac:dyDescent="0.25">
      <c r="V4551" s="1">
        <v>4549</v>
      </c>
      <c r="W4551" s="1" t="s">
        <v>7150</v>
      </c>
    </row>
    <row r="4552" spans="22:23" x14ac:dyDescent="0.25">
      <c r="V4552" s="1">
        <v>4550</v>
      </c>
      <c r="W4552" s="1" t="s">
        <v>7209</v>
      </c>
    </row>
    <row r="4553" spans="22:23" x14ac:dyDescent="0.25">
      <c r="V4553" s="1">
        <v>4551</v>
      </c>
      <c r="W4553" s="1" t="s">
        <v>1530</v>
      </c>
    </row>
    <row r="4554" spans="22:23" x14ac:dyDescent="0.25">
      <c r="V4554" s="1">
        <v>4552</v>
      </c>
      <c r="W4554" s="1" t="s">
        <v>7546</v>
      </c>
    </row>
    <row r="4555" spans="22:23" x14ac:dyDescent="0.25">
      <c r="V4555" s="1">
        <v>4553</v>
      </c>
      <c r="W4555" s="1" t="s">
        <v>7572</v>
      </c>
    </row>
    <row r="4556" spans="22:23" x14ac:dyDescent="0.25">
      <c r="V4556" s="1">
        <v>4554</v>
      </c>
      <c r="W4556" s="1" t="s">
        <v>7570</v>
      </c>
    </row>
    <row r="4557" spans="22:23" x14ac:dyDescent="0.25">
      <c r="V4557" s="1">
        <v>4555</v>
      </c>
      <c r="W4557" s="1" t="s">
        <v>7545</v>
      </c>
    </row>
    <row r="4558" spans="22:23" x14ac:dyDescent="0.25">
      <c r="V4558" s="1">
        <v>4556</v>
      </c>
      <c r="W4558" s="1" t="s">
        <v>7543</v>
      </c>
    </row>
    <row r="4559" spans="22:23" x14ac:dyDescent="0.25">
      <c r="V4559" s="1">
        <v>4557</v>
      </c>
      <c r="W4559" s="1" t="s">
        <v>7554</v>
      </c>
    </row>
    <row r="4560" spans="22:23" x14ac:dyDescent="0.25">
      <c r="V4560" s="1">
        <v>4558</v>
      </c>
      <c r="W4560" s="1" t="s">
        <v>7544</v>
      </c>
    </row>
    <row r="4561" spans="22:23" x14ac:dyDescent="0.25">
      <c r="V4561" s="1">
        <v>4559</v>
      </c>
      <c r="W4561" s="1" t="s">
        <v>7571</v>
      </c>
    </row>
    <row r="4562" spans="22:23" x14ac:dyDescent="0.25">
      <c r="V4562" s="1">
        <v>4560</v>
      </c>
      <c r="W4562" s="1" t="s">
        <v>7559</v>
      </c>
    </row>
    <row r="4563" spans="22:23" x14ac:dyDescent="0.25">
      <c r="V4563" s="1">
        <v>4561</v>
      </c>
      <c r="W4563" s="1" t="s">
        <v>7530</v>
      </c>
    </row>
    <row r="4564" spans="22:23" x14ac:dyDescent="0.25">
      <c r="V4564" s="1">
        <v>4562</v>
      </c>
      <c r="W4564" s="1" t="s">
        <v>7533</v>
      </c>
    </row>
    <row r="4565" spans="22:23" x14ac:dyDescent="0.25">
      <c r="V4565" s="1">
        <v>4563</v>
      </c>
      <c r="W4565" s="1" t="s">
        <v>7573</v>
      </c>
    </row>
    <row r="4566" spans="22:23" x14ac:dyDescent="0.25">
      <c r="V4566" s="1">
        <v>4564</v>
      </c>
      <c r="W4566" s="1" t="s">
        <v>7547</v>
      </c>
    </row>
    <row r="4567" spans="22:23" x14ac:dyDescent="0.25">
      <c r="V4567" s="1">
        <v>4565</v>
      </c>
      <c r="W4567" s="1" t="s">
        <v>7553</v>
      </c>
    </row>
    <row r="4568" spans="22:23" x14ac:dyDescent="0.25">
      <c r="V4568" s="1">
        <v>4566</v>
      </c>
      <c r="W4568" s="1" t="s">
        <v>7557</v>
      </c>
    </row>
    <row r="4569" spans="22:23" x14ac:dyDescent="0.25">
      <c r="V4569" s="1">
        <v>4567</v>
      </c>
      <c r="W4569" s="1" t="s">
        <v>7555</v>
      </c>
    </row>
    <row r="4570" spans="22:23" x14ac:dyDescent="0.25">
      <c r="V4570" s="1">
        <v>4568</v>
      </c>
      <c r="W4570" s="1" t="s">
        <v>7537</v>
      </c>
    </row>
    <row r="4571" spans="22:23" x14ac:dyDescent="0.25">
      <c r="V4571" s="1">
        <v>4569</v>
      </c>
      <c r="W4571" s="1" t="s">
        <v>7574</v>
      </c>
    </row>
    <row r="4572" spans="22:23" x14ac:dyDescent="0.25">
      <c r="V4572" s="1">
        <v>4570</v>
      </c>
      <c r="W4572" s="1" t="s">
        <v>7548</v>
      </c>
    </row>
    <row r="4573" spans="22:23" x14ac:dyDescent="0.25">
      <c r="V4573" s="1">
        <v>4571</v>
      </c>
      <c r="W4573" s="1" t="s">
        <v>7565</v>
      </c>
    </row>
    <row r="4574" spans="22:23" x14ac:dyDescent="0.25">
      <c r="V4574" s="1">
        <v>4572</v>
      </c>
      <c r="W4574" s="1" t="s">
        <v>7558</v>
      </c>
    </row>
    <row r="4575" spans="22:23" x14ac:dyDescent="0.25">
      <c r="V4575" s="1">
        <v>4573</v>
      </c>
      <c r="W4575" s="1" t="s">
        <v>7584</v>
      </c>
    </row>
    <row r="4576" spans="22:23" x14ac:dyDescent="0.25">
      <c r="V4576" s="1">
        <v>4574</v>
      </c>
      <c r="W4576" s="1" t="s">
        <v>7540</v>
      </c>
    </row>
    <row r="4577" spans="22:23" x14ac:dyDescent="0.25">
      <c r="V4577" s="1">
        <v>4575</v>
      </c>
      <c r="W4577" s="1" t="s">
        <v>7534</v>
      </c>
    </row>
    <row r="4578" spans="22:23" x14ac:dyDescent="0.25">
      <c r="V4578" s="1">
        <v>4576</v>
      </c>
      <c r="W4578" s="1" t="s">
        <v>7542</v>
      </c>
    </row>
    <row r="4579" spans="22:23" x14ac:dyDescent="0.25">
      <c r="V4579" s="1">
        <v>4577</v>
      </c>
      <c r="W4579" s="1" t="s">
        <v>7588</v>
      </c>
    </row>
    <row r="4580" spans="22:23" x14ac:dyDescent="0.25">
      <c r="V4580" s="1">
        <v>4578</v>
      </c>
      <c r="W4580" s="1" t="s">
        <v>7549</v>
      </c>
    </row>
    <row r="4581" spans="22:23" x14ac:dyDescent="0.25">
      <c r="V4581" s="1">
        <v>4579</v>
      </c>
      <c r="W4581" s="1" t="s">
        <v>7527</v>
      </c>
    </row>
    <row r="4582" spans="22:23" x14ac:dyDescent="0.25">
      <c r="V4582" s="1">
        <v>4580</v>
      </c>
      <c r="W4582" s="1" t="s">
        <v>7575</v>
      </c>
    </row>
    <row r="4583" spans="22:23" x14ac:dyDescent="0.25">
      <c r="V4583" s="1">
        <v>4581</v>
      </c>
      <c r="W4583" s="1" t="s">
        <v>7576</v>
      </c>
    </row>
    <row r="4584" spans="22:23" x14ac:dyDescent="0.25">
      <c r="V4584" s="1">
        <v>4582</v>
      </c>
      <c r="W4584" s="1" t="s">
        <v>7577</v>
      </c>
    </row>
    <row r="4585" spans="22:23" x14ac:dyDescent="0.25">
      <c r="V4585" s="1">
        <v>4583</v>
      </c>
      <c r="W4585" s="1" t="s">
        <v>7550</v>
      </c>
    </row>
    <row r="4586" spans="22:23" x14ac:dyDescent="0.25">
      <c r="V4586" s="1">
        <v>4584</v>
      </c>
      <c r="W4586" s="1" t="s">
        <v>7578</v>
      </c>
    </row>
    <row r="4587" spans="22:23" x14ac:dyDescent="0.25">
      <c r="V4587" s="1">
        <v>4585</v>
      </c>
      <c r="W4587" s="1" t="s">
        <v>7556</v>
      </c>
    </row>
    <row r="4588" spans="22:23" x14ac:dyDescent="0.25">
      <c r="V4588" s="1">
        <v>4586</v>
      </c>
      <c r="W4588" s="1" t="s">
        <v>7536</v>
      </c>
    </row>
    <row r="4589" spans="22:23" x14ac:dyDescent="0.25">
      <c r="V4589" s="1">
        <v>4587</v>
      </c>
      <c r="W4589" s="1" t="s">
        <v>7562</v>
      </c>
    </row>
    <row r="4590" spans="22:23" x14ac:dyDescent="0.25">
      <c r="V4590" s="1">
        <v>4588</v>
      </c>
      <c r="W4590" s="1" t="s">
        <v>7566</v>
      </c>
    </row>
    <row r="4591" spans="22:23" x14ac:dyDescent="0.25">
      <c r="V4591" s="1">
        <v>4589</v>
      </c>
      <c r="W4591" s="1" t="s">
        <v>7539</v>
      </c>
    </row>
    <row r="4592" spans="22:23" x14ac:dyDescent="0.25">
      <c r="V4592" s="1">
        <v>4590</v>
      </c>
      <c r="W4592" s="1" t="s">
        <v>7579</v>
      </c>
    </row>
    <row r="4593" spans="22:23" x14ac:dyDescent="0.25">
      <c r="V4593" s="1">
        <v>4591</v>
      </c>
      <c r="W4593" s="1" t="s">
        <v>7551</v>
      </c>
    </row>
    <row r="4594" spans="22:23" x14ac:dyDescent="0.25">
      <c r="V4594" s="1">
        <v>4592</v>
      </c>
      <c r="W4594" s="1" t="s">
        <v>7532</v>
      </c>
    </row>
    <row r="4595" spans="22:23" x14ac:dyDescent="0.25">
      <c r="V4595" s="1">
        <v>4593</v>
      </c>
      <c r="W4595" s="1" t="s">
        <v>7538</v>
      </c>
    </row>
    <row r="4596" spans="22:23" x14ac:dyDescent="0.25">
      <c r="V4596" s="1">
        <v>4594</v>
      </c>
      <c r="W4596" s="1" t="s">
        <v>7580</v>
      </c>
    </row>
    <row r="4597" spans="22:23" x14ac:dyDescent="0.25">
      <c r="V4597" s="1">
        <v>4595</v>
      </c>
      <c r="W4597" s="1" t="s">
        <v>7568</v>
      </c>
    </row>
    <row r="4598" spans="22:23" x14ac:dyDescent="0.25">
      <c r="V4598" s="1">
        <v>4596</v>
      </c>
      <c r="W4598" s="1" t="s">
        <v>7560</v>
      </c>
    </row>
    <row r="4599" spans="22:23" x14ac:dyDescent="0.25">
      <c r="V4599" s="1">
        <v>4597</v>
      </c>
      <c r="W4599" s="1" t="s">
        <v>7531</v>
      </c>
    </row>
    <row r="4600" spans="22:23" x14ac:dyDescent="0.25">
      <c r="V4600" s="1">
        <v>4598</v>
      </c>
      <c r="W4600" s="1" t="s">
        <v>7581</v>
      </c>
    </row>
    <row r="4601" spans="22:23" x14ac:dyDescent="0.25">
      <c r="V4601" s="1">
        <v>4599</v>
      </c>
      <c r="W4601" s="1" t="s">
        <v>7582</v>
      </c>
    </row>
    <row r="4602" spans="22:23" x14ac:dyDescent="0.25">
      <c r="V4602" s="1">
        <v>4600</v>
      </c>
      <c r="W4602" s="1" t="s">
        <v>7583</v>
      </c>
    </row>
    <row r="4603" spans="22:23" x14ac:dyDescent="0.25">
      <c r="V4603" s="1">
        <v>4601</v>
      </c>
      <c r="W4603" s="1" t="s">
        <v>7541</v>
      </c>
    </row>
    <row r="4604" spans="22:23" x14ac:dyDescent="0.25">
      <c r="V4604" s="1">
        <v>4602</v>
      </c>
      <c r="W4604" s="1" t="s">
        <v>7552</v>
      </c>
    </row>
    <row r="4605" spans="22:23" x14ac:dyDescent="0.25">
      <c r="V4605" s="1">
        <v>4603</v>
      </c>
      <c r="W4605" s="1" t="s">
        <v>7563</v>
      </c>
    </row>
    <row r="4606" spans="22:23" x14ac:dyDescent="0.25">
      <c r="V4606" s="1">
        <v>4604</v>
      </c>
      <c r="W4606" s="1" t="s">
        <v>7564</v>
      </c>
    </row>
    <row r="4607" spans="22:23" x14ac:dyDescent="0.25">
      <c r="V4607" s="1">
        <v>4605</v>
      </c>
      <c r="W4607" s="1" t="s">
        <v>7567</v>
      </c>
    </row>
    <row r="4608" spans="22:23" x14ac:dyDescent="0.25">
      <c r="V4608" s="1">
        <v>4606</v>
      </c>
      <c r="W4608" s="1" t="s">
        <v>7586</v>
      </c>
    </row>
    <row r="4609" spans="22:23" x14ac:dyDescent="0.25">
      <c r="V4609" s="1">
        <v>4607</v>
      </c>
      <c r="W4609" s="1" t="s">
        <v>7561</v>
      </c>
    </row>
    <row r="4610" spans="22:23" x14ac:dyDescent="0.25">
      <c r="V4610" s="1">
        <v>4608</v>
      </c>
      <c r="W4610" s="1" t="s">
        <v>7535</v>
      </c>
    </row>
    <row r="4611" spans="22:23" x14ac:dyDescent="0.25">
      <c r="V4611" s="1">
        <v>4609</v>
      </c>
      <c r="W4611" s="1" t="s">
        <v>7529</v>
      </c>
    </row>
    <row r="4612" spans="22:23" x14ac:dyDescent="0.25">
      <c r="V4612" s="1">
        <v>4610</v>
      </c>
      <c r="W4612" s="1" t="s">
        <v>7585</v>
      </c>
    </row>
    <row r="4613" spans="22:23" x14ac:dyDescent="0.25">
      <c r="V4613" s="1">
        <v>4611</v>
      </c>
      <c r="W4613" s="1" t="s">
        <v>7526</v>
      </c>
    </row>
    <row r="4614" spans="22:23" x14ac:dyDescent="0.25">
      <c r="V4614" s="1">
        <v>4612</v>
      </c>
      <c r="W4614" s="1" t="s">
        <v>7569</v>
      </c>
    </row>
    <row r="4615" spans="22:23" x14ac:dyDescent="0.25">
      <c r="V4615" s="1">
        <v>4613</v>
      </c>
      <c r="W4615" s="1" t="s">
        <v>7528</v>
      </c>
    </row>
    <row r="4616" spans="22:23" x14ac:dyDescent="0.25">
      <c r="V4616" s="1">
        <v>4614</v>
      </c>
      <c r="W4616" s="1" t="s">
        <v>7587</v>
      </c>
    </row>
    <row r="4617" spans="22:23" x14ac:dyDescent="0.25">
      <c r="V4617" s="1">
        <v>4615</v>
      </c>
      <c r="W4617" s="1" t="s">
        <v>2418</v>
      </c>
    </row>
    <row r="4618" spans="22:23" x14ac:dyDescent="0.25">
      <c r="V4618" s="1">
        <v>4616</v>
      </c>
      <c r="W4618" s="1" t="s">
        <v>7735</v>
      </c>
    </row>
    <row r="4619" spans="22:23" x14ac:dyDescent="0.25">
      <c r="V4619" s="1">
        <v>4617</v>
      </c>
      <c r="W4619" s="1" t="s">
        <v>7761</v>
      </c>
    </row>
    <row r="4620" spans="22:23" x14ac:dyDescent="0.25">
      <c r="V4620" s="1">
        <v>4618</v>
      </c>
      <c r="W4620" s="1" t="s">
        <v>7759</v>
      </c>
    </row>
    <row r="4621" spans="22:23" x14ac:dyDescent="0.25">
      <c r="V4621" s="1">
        <v>4619</v>
      </c>
      <c r="W4621" s="1" t="s">
        <v>7734</v>
      </c>
    </row>
    <row r="4622" spans="22:23" x14ac:dyDescent="0.25">
      <c r="V4622" s="1">
        <v>4620</v>
      </c>
      <c r="W4622" s="1" t="s">
        <v>7732</v>
      </c>
    </row>
    <row r="4623" spans="22:23" x14ac:dyDescent="0.25">
      <c r="V4623" s="1">
        <v>4621</v>
      </c>
      <c r="W4623" s="1" t="s">
        <v>7743</v>
      </c>
    </row>
    <row r="4624" spans="22:23" x14ac:dyDescent="0.25">
      <c r="V4624" s="1">
        <v>4622</v>
      </c>
      <c r="W4624" s="1" t="s">
        <v>7733</v>
      </c>
    </row>
    <row r="4625" spans="22:23" x14ac:dyDescent="0.25">
      <c r="V4625" s="1">
        <v>4623</v>
      </c>
      <c r="W4625" s="1" t="s">
        <v>7760</v>
      </c>
    </row>
    <row r="4626" spans="22:23" x14ac:dyDescent="0.25">
      <c r="V4626" s="1">
        <v>4624</v>
      </c>
      <c r="W4626" s="1" t="s">
        <v>7748</v>
      </c>
    </row>
    <row r="4627" spans="22:23" x14ac:dyDescent="0.25">
      <c r="V4627" s="1">
        <v>4625</v>
      </c>
      <c r="W4627" s="1" t="s">
        <v>7719</v>
      </c>
    </row>
    <row r="4628" spans="22:23" x14ac:dyDescent="0.25">
      <c r="V4628" s="1">
        <v>4626</v>
      </c>
      <c r="W4628" s="1" t="s">
        <v>7722</v>
      </c>
    </row>
    <row r="4629" spans="22:23" x14ac:dyDescent="0.25">
      <c r="V4629" s="1">
        <v>4627</v>
      </c>
      <c r="W4629" s="1" t="s">
        <v>7762</v>
      </c>
    </row>
    <row r="4630" spans="22:23" x14ac:dyDescent="0.25">
      <c r="V4630" s="1">
        <v>4628</v>
      </c>
      <c r="W4630" s="1" t="s">
        <v>7736</v>
      </c>
    </row>
    <row r="4631" spans="22:23" x14ac:dyDescent="0.25">
      <c r="V4631" s="1">
        <v>4629</v>
      </c>
      <c r="W4631" s="1" t="s">
        <v>7742</v>
      </c>
    </row>
    <row r="4632" spans="22:23" x14ac:dyDescent="0.25">
      <c r="V4632" s="1">
        <v>4630</v>
      </c>
      <c r="W4632" s="1" t="s">
        <v>7746</v>
      </c>
    </row>
    <row r="4633" spans="22:23" x14ac:dyDescent="0.25">
      <c r="V4633" s="1">
        <v>4631</v>
      </c>
      <c r="W4633" s="1" t="s">
        <v>7744</v>
      </c>
    </row>
    <row r="4634" spans="22:23" x14ac:dyDescent="0.25">
      <c r="V4634" s="1">
        <v>4632</v>
      </c>
      <c r="W4634" s="1" t="s">
        <v>7726</v>
      </c>
    </row>
    <row r="4635" spans="22:23" x14ac:dyDescent="0.25">
      <c r="V4635" s="1">
        <v>4633</v>
      </c>
      <c r="W4635" s="1" t="s">
        <v>7763</v>
      </c>
    </row>
    <row r="4636" spans="22:23" x14ac:dyDescent="0.25">
      <c r="V4636" s="1">
        <v>4634</v>
      </c>
      <c r="W4636" s="1" t="s">
        <v>7737</v>
      </c>
    </row>
    <row r="4637" spans="22:23" x14ac:dyDescent="0.25">
      <c r="V4637" s="1">
        <v>4635</v>
      </c>
      <c r="W4637" s="1" t="s">
        <v>7754</v>
      </c>
    </row>
    <row r="4638" spans="22:23" x14ac:dyDescent="0.25">
      <c r="V4638" s="1">
        <v>4636</v>
      </c>
      <c r="W4638" s="1" t="s">
        <v>7747</v>
      </c>
    </row>
    <row r="4639" spans="22:23" x14ac:dyDescent="0.25">
      <c r="V4639" s="1">
        <v>4637</v>
      </c>
      <c r="W4639" s="1" t="s">
        <v>7773</v>
      </c>
    </row>
    <row r="4640" spans="22:23" x14ac:dyDescent="0.25">
      <c r="V4640" s="1">
        <v>4638</v>
      </c>
      <c r="W4640" s="1" t="s">
        <v>7729</v>
      </c>
    </row>
    <row r="4641" spans="22:23" x14ac:dyDescent="0.25">
      <c r="V4641" s="1">
        <v>4639</v>
      </c>
      <c r="W4641" s="1" t="s">
        <v>7723</v>
      </c>
    </row>
    <row r="4642" spans="22:23" x14ac:dyDescent="0.25">
      <c r="V4642" s="1">
        <v>4640</v>
      </c>
      <c r="W4642" s="1" t="s">
        <v>7731</v>
      </c>
    </row>
    <row r="4643" spans="22:23" x14ac:dyDescent="0.25">
      <c r="V4643" s="1">
        <v>4641</v>
      </c>
      <c r="W4643" s="1" t="s">
        <v>7777</v>
      </c>
    </row>
    <row r="4644" spans="22:23" x14ac:dyDescent="0.25">
      <c r="V4644" s="1">
        <v>4642</v>
      </c>
      <c r="W4644" s="1" t="s">
        <v>7738</v>
      </c>
    </row>
    <row r="4645" spans="22:23" x14ac:dyDescent="0.25">
      <c r="V4645" s="1">
        <v>4643</v>
      </c>
      <c r="W4645" s="1" t="s">
        <v>7716</v>
      </c>
    </row>
    <row r="4646" spans="22:23" x14ac:dyDescent="0.25">
      <c r="V4646" s="1">
        <v>4644</v>
      </c>
      <c r="W4646" s="1" t="s">
        <v>7764</v>
      </c>
    </row>
    <row r="4647" spans="22:23" x14ac:dyDescent="0.25">
      <c r="V4647" s="1">
        <v>4645</v>
      </c>
      <c r="W4647" s="1" t="s">
        <v>7765</v>
      </c>
    </row>
    <row r="4648" spans="22:23" x14ac:dyDescent="0.25">
      <c r="V4648" s="1">
        <v>4646</v>
      </c>
      <c r="W4648" s="1" t="s">
        <v>7766</v>
      </c>
    </row>
    <row r="4649" spans="22:23" x14ac:dyDescent="0.25">
      <c r="V4649" s="1">
        <v>4647</v>
      </c>
      <c r="W4649" s="1" t="s">
        <v>7739</v>
      </c>
    </row>
    <row r="4650" spans="22:23" x14ac:dyDescent="0.25">
      <c r="V4650" s="1">
        <v>4648</v>
      </c>
      <c r="W4650" s="1" t="s">
        <v>7767</v>
      </c>
    </row>
    <row r="4651" spans="22:23" x14ac:dyDescent="0.25">
      <c r="V4651" s="1">
        <v>4649</v>
      </c>
      <c r="W4651" s="1" t="s">
        <v>7745</v>
      </c>
    </row>
    <row r="4652" spans="22:23" x14ac:dyDescent="0.25">
      <c r="V4652" s="1">
        <v>4650</v>
      </c>
      <c r="W4652" s="1" t="s">
        <v>7725</v>
      </c>
    </row>
    <row r="4653" spans="22:23" x14ac:dyDescent="0.25">
      <c r="V4653" s="1">
        <v>4651</v>
      </c>
      <c r="W4653" s="1" t="s">
        <v>7751</v>
      </c>
    </row>
    <row r="4654" spans="22:23" x14ac:dyDescent="0.25">
      <c r="V4654" s="1">
        <v>4652</v>
      </c>
      <c r="W4654" s="1" t="s">
        <v>7755</v>
      </c>
    </row>
    <row r="4655" spans="22:23" x14ac:dyDescent="0.25">
      <c r="V4655" s="1">
        <v>4653</v>
      </c>
      <c r="W4655" s="1" t="s">
        <v>7728</v>
      </c>
    </row>
    <row r="4656" spans="22:23" x14ac:dyDescent="0.25">
      <c r="V4656" s="1">
        <v>4654</v>
      </c>
      <c r="W4656" s="1" t="s">
        <v>7768</v>
      </c>
    </row>
    <row r="4657" spans="22:23" x14ac:dyDescent="0.25">
      <c r="V4657" s="1">
        <v>4655</v>
      </c>
      <c r="W4657" s="1" t="s">
        <v>7740</v>
      </c>
    </row>
    <row r="4658" spans="22:23" x14ac:dyDescent="0.25">
      <c r="V4658" s="1">
        <v>4656</v>
      </c>
      <c r="W4658" s="1" t="s">
        <v>7721</v>
      </c>
    </row>
    <row r="4659" spans="22:23" x14ac:dyDescent="0.25">
      <c r="V4659" s="1">
        <v>4657</v>
      </c>
      <c r="W4659" s="1" t="s">
        <v>7727</v>
      </c>
    </row>
    <row r="4660" spans="22:23" x14ac:dyDescent="0.25">
      <c r="V4660" s="1">
        <v>4658</v>
      </c>
      <c r="W4660" s="1" t="s">
        <v>7769</v>
      </c>
    </row>
    <row r="4661" spans="22:23" x14ac:dyDescent="0.25">
      <c r="V4661" s="1">
        <v>4659</v>
      </c>
      <c r="W4661" s="1" t="s">
        <v>7757</v>
      </c>
    </row>
    <row r="4662" spans="22:23" x14ac:dyDescent="0.25">
      <c r="V4662" s="1">
        <v>4660</v>
      </c>
      <c r="W4662" s="1" t="s">
        <v>7749</v>
      </c>
    </row>
    <row r="4663" spans="22:23" x14ac:dyDescent="0.25">
      <c r="V4663" s="1">
        <v>4661</v>
      </c>
      <c r="W4663" s="1" t="s">
        <v>7720</v>
      </c>
    </row>
    <row r="4664" spans="22:23" x14ac:dyDescent="0.25">
      <c r="V4664" s="1">
        <v>4662</v>
      </c>
      <c r="W4664" s="1" t="s">
        <v>7770</v>
      </c>
    </row>
    <row r="4665" spans="22:23" x14ac:dyDescent="0.25">
      <c r="V4665" s="1">
        <v>4663</v>
      </c>
      <c r="W4665" s="1" t="s">
        <v>7771</v>
      </c>
    </row>
    <row r="4666" spans="22:23" x14ac:dyDescent="0.25">
      <c r="V4666" s="1">
        <v>4664</v>
      </c>
      <c r="W4666" s="1" t="s">
        <v>7772</v>
      </c>
    </row>
    <row r="4667" spans="22:23" x14ac:dyDescent="0.25">
      <c r="V4667" s="1">
        <v>4665</v>
      </c>
      <c r="W4667" s="1" t="s">
        <v>7730</v>
      </c>
    </row>
    <row r="4668" spans="22:23" x14ac:dyDescent="0.25">
      <c r="V4668" s="1">
        <v>4666</v>
      </c>
      <c r="W4668" s="1" t="s">
        <v>7741</v>
      </c>
    </row>
    <row r="4669" spans="22:23" x14ac:dyDescent="0.25">
      <c r="V4669" s="1">
        <v>4667</v>
      </c>
      <c r="W4669" s="1" t="s">
        <v>7752</v>
      </c>
    </row>
    <row r="4670" spans="22:23" x14ac:dyDescent="0.25">
      <c r="V4670" s="1">
        <v>4668</v>
      </c>
      <c r="W4670" s="1" t="s">
        <v>7753</v>
      </c>
    </row>
    <row r="4671" spans="22:23" x14ac:dyDescent="0.25">
      <c r="V4671" s="1">
        <v>4669</v>
      </c>
      <c r="W4671" s="1" t="s">
        <v>7756</v>
      </c>
    </row>
    <row r="4672" spans="22:23" x14ac:dyDescent="0.25">
      <c r="V4672" s="1">
        <v>4670</v>
      </c>
      <c r="W4672" s="1" t="s">
        <v>7775</v>
      </c>
    </row>
    <row r="4673" spans="22:23" x14ac:dyDescent="0.25">
      <c r="V4673" s="1">
        <v>4671</v>
      </c>
      <c r="W4673" s="1" t="s">
        <v>7750</v>
      </c>
    </row>
    <row r="4674" spans="22:23" x14ac:dyDescent="0.25">
      <c r="V4674" s="1">
        <v>4672</v>
      </c>
      <c r="W4674" s="1" t="s">
        <v>7724</v>
      </c>
    </row>
    <row r="4675" spans="22:23" x14ac:dyDescent="0.25">
      <c r="V4675" s="1">
        <v>4673</v>
      </c>
      <c r="W4675" s="1" t="s">
        <v>7718</v>
      </c>
    </row>
    <row r="4676" spans="22:23" x14ac:dyDescent="0.25">
      <c r="V4676" s="1">
        <v>4674</v>
      </c>
      <c r="W4676" s="1" t="s">
        <v>7774</v>
      </c>
    </row>
    <row r="4677" spans="22:23" x14ac:dyDescent="0.25">
      <c r="V4677" s="1">
        <v>4675</v>
      </c>
      <c r="W4677" s="1" t="s">
        <v>7715</v>
      </c>
    </row>
    <row r="4678" spans="22:23" x14ac:dyDescent="0.25">
      <c r="V4678" s="1">
        <v>4676</v>
      </c>
      <c r="W4678" s="1" t="s">
        <v>7758</v>
      </c>
    </row>
    <row r="4679" spans="22:23" x14ac:dyDescent="0.25">
      <c r="V4679" s="1">
        <v>4677</v>
      </c>
      <c r="W4679" s="1" t="s">
        <v>7717</v>
      </c>
    </row>
    <row r="4680" spans="22:23" x14ac:dyDescent="0.25">
      <c r="V4680" s="1">
        <v>4678</v>
      </c>
      <c r="W4680" s="1" t="s">
        <v>7776</v>
      </c>
    </row>
    <row r="4681" spans="22:23" x14ac:dyDescent="0.25">
      <c r="V4681" s="1">
        <v>4679</v>
      </c>
      <c r="W4681" s="1" t="s">
        <v>2420</v>
      </c>
    </row>
    <row r="4682" spans="22:23" x14ac:dyDescent="0.25">
      <c r="V4682" s="1">
        <v>4680</v>
      </c>
      <c r="W4682" s="1" t="s">
        <v>2153</v>
      </c>
    </row>
    <row r="4683" spans="22:23" x14ac:dyDescent="0.25">
      <c r="V4683" s="1">
        <v>4681</v>
      </c>
      <c r="W4683" s="1" t="s">
        <v>2091</v>
      </c>
    </row>
    <row r="4684" spans="22:23" x14ac:dyDescent="0.25">
      <c r="V4684" s="1">
        <v>4682</v>
      </c>
      <c r="W4684" s="1" t="s">
        <v>1801</v>
      </c>
    </row>
    <row r="4685" spans="22:23" x14ac:dyDescent="0.25">
      <c r="V4685" s="1">
        <v>4683</v>
      </c>
      <c r="W4685" s="1" t="s">
        <v>2206</v>
      </c>
    </row>
    <row r="4686" spans="22:23" x14ac:dyDescent="0.25">
      <c r="V4686" s="1">
        <v>4684</v>
      </c>
      <c r="W4686" s="1" t="s">
        <v>4565</v>
      </c>
    </row>
    <row r="4687" spans="22:23" x14ac:dyDescent="0.25">
      <c r="V4687" s="1">
        <v>4685</v>
      </c>
      <c r="W4687" s="1" t="s">
        <v>2120</v>
      </c>
    </row>
    <row r="4688" spans="22:23" x14ac:dyDescent="0.25">
      <c r="V4688" s="1">
        <v>4686</v>
      </c>
      <c r="W4688" s="1" t="s">
        <v>1802</v>
      </c>
    </row>
    <row r="4689" spans="22:23" x14ac:dyDescent="0.25">
      <c r="V4689" s="1">
        <v>4687</v>
      </c>
      <c r="W4689" s="1" t="s">
        <v>1803</v>
      </c>
    </row>
    <row r="4690" spans="22:23" x14ac:dyDescent="0.25">
      <c r="V4690" s="1">
        <v>4688</v>
      </c>
      <c r="W4690" s="1" t="s">
        <v>4598</v>
      </c>
    </row>
    <row r="4691" spans="22:23" x14ac:dyDescent="0.25">
      <c r="V4691" s="1">
        <v>4689</v>
      </c>
      <c r="W4691" s="1" t="s">
        <v>2195</v>
      </c>
    </row>
    <row r="4692" spans="22:23" x14ac:dyDescent="0.25">
      <c r="V4692" s="1">
        <v>4690</v>
      </c>
      <c r="W4692" s="1" t="s">
        <v>1804</v>
      </c>
    </row>
    <row r="4693" spans="22:23" x14ac:dyDescent="0.25">
      <c r="V4693" s="1">
        <v>4691</v>
      </c>
      <c r="W4693" s="1" t="s">
        <v>1805</v>
      </c>
    </row>
    <row r="4694" spans="22:23" x14ac:dyDescent="0.25">
      <c r="V4694" s="1">
        <v>4692</v>
      </c>
      <c r="W4694" s="1" t="s">
        <v>1806</v>
      </c>
    </row>
    <row r="4695" spans="22:23" x14ac:dyDescent="0.25">
      <c r="V4695" s="1">
        <v>4693</v>
      </c>
      <c r="W4695" s="1" t="s">
        <v>2405</v>
      </c>
    </row>
    <row r="4696" spans="22:23" x14ac:dyDescent="0.25">
      <c r="V4696" s="1">
        <v>4694</v>
      </c>
      <c r="W4696" s="1" t="s">
        <v>1807</v>
      </c>
    </row>
    <row r="4697" spans="22:23" x14ac:dyDescent="0.25">
      <c r="V4697" s="1">
        <v>4695</v>
      </c>
      <c r="W4697" s="1" t="s">
        <v>1808</v>
      </c>
    </row>
    <row r="4698" spans="22:23" x14ac:dyDescent="0.25">
      <c r="V4698" s="1">
        <v>4696</v>
      </c>
      <c r="W4698" s="1" t="s">
        <v>1809</v>
      </c>
    </row>
    <row r="4699" spans="22:23" x14ac:dyDescent="0.25">
      <c r="V4699" s="1">
        <v>4697</v>
      </c>
      <c r="W4699" s="1" t="s">
        <v>1810</v>
      </c>
    </row>
    <row r="4700" spans="22:23" x14ac:dyDescent="0.25">
      <c r="V4700" s="1">
        <v>4698</v>
      </c>
      <c r="W4700" s="1" t="s">
        <v>2121</v>
      </c>
    </row>
    <row r="4701" spans="22:23" x14ac:dyDescent="0.25">
      <c r="V4701" s="1">
        <v>4699</v>
      </c>
      <c r="W4701" s="1" t="s">
        <v>2376</v>
      </c>
    </row>
    <row r="4702" spans="22:23" x14ac:dyDescent="0.25">
      <c r="V4702" s="1">
        <v>4700</v>
      </c>
      <c r="W4702" s="1" t="s">
        <v>7231</v>
      </c>
    </row>
    <row r="4703" spans="22:23" x14ac:dyDescent="0.25">
      <c r="V4703" s="1">
        <v>4701</v>
      </c>
      <c r="W4703" s="1" t="s">
        <v>7257</v>
      </c>
    </row>
    <row r="4704" spans="22:23" x14ac:dyDescent="0.25">
      <c r="V4704" s="1">
        <v>4702</v>
      </c>
      <c r="W4704" s="1" t="s">
        <v>7255</v>
      </c>
    </row>
    <row r="4705" spans="22:23" x14ac:dyDescent="0.25">
      <c r="V4705" s="1">
        <v>4703</v>
      </c>
      <c r="W4705" s="1" t="s">
        <v>7230</v>
      </c>
    </row>
    <row r="4706" spans="22:23" x14ac:dyDescent="0.25">
      <c r="V4706" s="1">
        <v>4704</v>
      </c>
      <c r="W4706" s="1" t="s">
        <v>7228</v>
      </c>
    </row>
    <row r="4707" spans="22:23" x14ac:dyDescent="0.25">
      <c r="V4707" s="1">
        <v>4705</v>
      </c>
      <c r="W4707" s="1" t="s">
        <v>7239</v>
      </c>
    </row>
    <row r="4708" spans="22:23" x14ac:dyDescent="0.25">
      <c r="V4708" s="1">
        <v>4706</v>
      </c>
      <c r="W4708" s="1" t="s">
        <v>7229</v>
      </c>
    </row>
    <row r="4709" spans="22:23" x14ac:dyDescent="0.25">
      <c r="V4709" s="1">
        <v>4707</v>
      </c>
      <c r="W4709" s="1" t="s">
        <v>7256</v>
      </c>
    </row>
    <row r="4710" spans="22:23" x14ac:dyDescent="0.25">
      <c r="V4710" s="1">
        <v>4708</v>
      </c>
      <c r="W4710" s="1" t="s">
        <v>7244</v>
      </c>
    </row>
    <row r="4711" spans="22:23" x14ac:dyDescent="0.25">
      <c r="V4711" s="1">
        <v>4709</v>
      </c>
      <c r="W4711" s="1" t="s">
        <v>7215</v>
      </c>
    </row>
    <row r="4712" spans="22:23" x14ac:dyDescent="0.25">
      <c r="V4712" s="1">
        <v>4710</v>
      </c>
      <c r="W4712" s="1" t="s">
        <v>7218</v>
      </c>
    </row>
    <row r="4713" spans="22:23" x14ac:dyDescent="0.25">
      <c r="V4713" s="1">
        <v>4711</v>
      </c>
      <c r="W4713" s="1" t="s">
        <v>7258</v>
      </c>
    </row>
    <row r="4714" spans="22:23" x14ac:dyDescent="0.25">
      <c r="V4714" s="1">
        <v>4712</v>
      </c>
      <c r="W4714" s="1" t="s">
        <v>7232</v>
      </c>
    </row>
    <row r="4715" spans="22:23" x14ac:dyDescent="0.25">
      <c r="V4715" s="1">
        <v>4713</v>
      </c>
      <c r="W4715" s="1" t="s">
        <v>7238</v>
      </c>
    </row>
    <row r="4716" spans="22:23" x14ac:dyDescent="0.25">
      <c r="V4716" s="1">
        <v>4714</v>
      </c>
      <c r="W4716" s="1" t="s">
        <v>7242</v>
      </c>
    </row>
    <row r="4717" spans="22:23" x14ac:dyDescent="0.25">
      <c r="V4717" s="1">
        <v>4715</v>
      </c>
      <c r="W4717" s="1" t="s">
        <v>7240</v>
      </c>
    </row>
    <row r="4718" spans="22:23" x14ac:dyDescent="0.25">
      <c r="V4718" s="1">
        <v>4716</v>
      </c>
      <c r="W4718" s="1" t="s">
        <v>7222</v>
      </c>
    </row>
    <row r="4719" spans="22:23" x14ac:dyDescent="0.25">
      <c r="V4719" s="1">
        <v>4717</v>
      </c>
      <c r="W4719" s="1" t="s">
        <v>7259</v>
      </c>
    </row>
    <row r="4720" spans="22:23" x14ac:dyDescent="0.25">
      <c r="V4720" s="1">
        <v>4718</v>
      </c>
      <c r="W4720" s="1" t="s">
        <v>7233</v>
      </c>
    </row>
    <row r="4721" spans="22:23" x14ac:dyDescent="0.25">
      <c r="V4721" s="1">
        <v>4719</v>
      </c>
      <c r="W4721" s="1" t="s">
        <v>7250</v>
      </c>
    </row>
    <row r="4722" spans="22:23" x14ac:dyDescent="0.25">
      <c r="V4722" s="1">
        <v>4720</v>
      </c>
      <c r="W4722" s="1" t="s">
        <v>7243</v>
      </c>
    </row>
    <row r="4723" spans="22:23" x14ac:dyDescent="0.25">
      <c r="V4723" s="1">
        <v>4721</v>
      </c>
      <c r="W4723" s="1" t="s">
        <v>7269</v>
      </c>
    </row>
    <row r="4724" spans="22:23" x14ac:dyDescent="0.25">
      <c r="V4724" s="1">
        <v>4722</v>
      </c>
      <c r="W4724" s="1" t="s">
        <v>7225</v>
      </c>
    </row>
    <row r="4725" spans="22:23" x14ac:dyDescent="0.25">
      <c r="V4725" s="1">
        <v>4723</v>
      </c>
      <c r="W4725" s="1" t="s">
        <v>7219</v>
      </c>
    </row>
    <row r="4726" spans="22:23" x14ac:dyDescent="0.25">
      <c r="V4726" s="1">
        <v>4724</v>
      </c>
      <c r="W4726" s="1" t="s">
        <v>7227</v>
      </c>
    </row>
    <row r="4727" spans="22:23" x14ac:dyDescent="0.25">
      <c r="V4727" s="1">
        <v>4725</v>
      </c>
      <c r="W4727" s="1" t="s">
        <v>7273</v>
      </c>
    </row>
    <row r="4728" spans="22:23" x14ac:dyDescent="0.25">
      <c r="V4728" s="1">
        <v>4726</v>
      </c>
      <c r="W4728" s="1" t="s">
        <v>7234</v>
      </c>
    </row>
    <row r="4729" spans="22:23" x14ac:dyDescent="0.25">
      <c r="V4729" s="1">
        <v>4727</v>
      </c>
      <c r="W4729" s="1" t="s">
        <v>7212</v>
      </c>
    </row>
    <row r="4730" spans="22:23" x14ac:dyDescent="0.25">
      <c r="V4730" s="1">
        <v>4728</v>
      </c>
      <c r="W4730" s="1" t="s">
        <v>7260</v>
      </c>
    </row>
    <row r="4731" spans="22:23" x14ac:dyDescent="0.25">
      <c r="V4731" s="1">
        <v>4729</v>
      </c>
      <c r="W4731" s="1" t="s">
        <v>7261</v>
      </c>
    </row>
    <row r="4732" spans="22:23" x14ac:dyDescent="0.25">
      <c r="V4732" s="1">
        <v>4730</v>
      </c>
      <c r="W4732" s="1" t="s">
        <v>7262</v>
      </c>
    </row>
    <row r="4733" spans="22:23" x14ac:dyDescent="0.25">
      <c r="V4733" s="1">
        <v>4731</v>
      </c>
      <c r="W4733" s="1" t="s">
        <v>7235</v>
      </c>
    </row>
    <row r="4734" spans="22:23" x14ac:dyDescent="0.25">
      <c r="V4734" s="1">
        <v>4732</v>
      </c>
      <c r="W4734" s="1" t="s">
        <v>7263</v>
      </c>
    </row>
    <row r="4735" spans="22:23" x14ac:dyDescent="0.25">
      <c r="V4735" s="1">
        <v>4733</v>
      </c>
      <c r="W4735" s="1" t="s">
        <v>7241</v>
      </c>
    </row>
    <row r="4736" spans="22:23" x14ac:dyDescent="0.25">
      <c r="V4736" s="1">
        <v>4734</v>
      </c>
      <c r="W4736" s="1" t="s">
        <v>7221</v>
      </c>
    </row>
    <row r="4737" spans="22:23" x14ac:dyDescent="0.25">
      <c r="V4737" s="1">
        <v>4735</v>
      </c>
      <c r="W4737" s="1" t="s">
        <v>7247</v>
      </c>
    </row>
    <row r="4738" spans="22:23" x14ac:dyDescent="0.25">
      <c r="V4738" s="1">
        <v>4736</v>
      </c>
      <c r="W4738" s="1" t="s">
        <v>7251</v>
      </c>
    </row>
    <row r="4739" spans="22:23" x14ac:dyDescent="0.25">
      <c r="V4739" s="1">
        <v>4737</v>
      </c>
      <c r="W4739" s="1" t="s">
        <v>7224</v>
      </c>
    </row>
    <row r="4740" spans="22:23" x14ac:dyDescent="0.25">
      <c r="V4740" s="1">
        <v>4738</v>
      </c>
      <c r="W4740" s="1" t="s">
        <v>7264</v>
      </c>
    </row>
    <row r="4741" spans="22:23" x14ac:dyDescent="0.25">
      <c r="V4741" s="1">
        <v>4739</v>
      </c>
      <c r="W4741" s="1" t="s">
        <v>7236</v>
      </c>
    </row>
    <row r="4742" spans="22:23" x14ac:dyDescent="0.25">
      <c r="V4742" s="1">
        <v>4740</v>
      </c>
      <c r="W4742" s="1" t="s">
        <v>7217</v>
      </c>
    </row>
    <row r="4743" spans="22:23" x14ac:dyDescent="0.25">
      <c r="V4743" s="1">
        <v>4741</v>
      </c>
      <c r="W4743" s="1" t="s">
        <v>7223</v>
      </c>
    </row>
    <row r="4744" spans="22:23" x14ac:dyDescent="0.25">
      <c r="V4744" s="1">
        <v>4742</v>
      </c>
      <c r="W4744" s="1" t="s">
        <v>7265</v>
      </c>
    </row>
    <row r="4745" spans="22:23" x14ac:dyDescent="0.25">
      <c r="V4745" s="1">
        <v>4743</v>
      </c>
      <c r="W4745" s="1" t="s">
        <v>7253</v>
      </c>
    </row>
    <row r="4746" spans="22:23" x14ac:dyDescent="0.25">
      <c r="V4746" s="1">
        <v>4744</v>
      </c>
      <c r="W4746" s="1" t="s">
        <v>7245</v>
      </c>
    </row>
    <row r="4747" spans="22:23" x14ac:dyDescent="0.25">
      <c r="V4747" s="1">
        <v>4745</v>
      </c>
      <c r="W4747" s="1" t="s">
        <v>7216</v>
      </c>
    </row>
    <row r="4748" spans="22:23" x14ac:dyDescent="0.25">
      <c r="V4748" s="1">
        <v>4746</v>
      </c>
      <c r="W4748" s="1" t="s">
        <v>7266</v>
      </c>
    </row>
    <row r="4749" spans="22:23" x14ac:dyDescent="0.25">
      <c r="V4749" s="1">
        <v>4747</v>
      </c>
      <c r="W4749" s="1" t="s">
        <v>7267</v>
      </c>
    </row>
    <row r="4750" spans="22:23" x14ac:dyDescent="0.25">
      <c r="V4750" s="1">
        <v>4748</v>
      </c>
      <c r="W4750" s="1" t="s">
        <v>7268</v>
      </c>
    </row>
    <row r="4751" spans="22:23" x14ac:dyDescent="0.25">
      <c r="V4751" s="1">
        <v>4749</v>
      </c>
      <c r="W4751" s="1" t="s">
        <v>7226</v>
      </c>
    </row>
    <row r="4752" spans="22:23" x14ac:dyDescent="0.25">
      <c r="V4752" s="1">
        <v>4750</v>
      </c>
      <c r="W4752" s="1" t="s">
        <v>7237</v>
      </c>
    </row>
    <row r="4753" spans="22:23" x14ac:dyDescent="0.25">
      <c r="V4753" s="1">
        <v>4751</v>
      </c>
      <c r="W4753" s="1" t="s">
        <v>7248</v>
      </c>
    </row>
    <row r="4754" spans="22:23" x14ac:dyDescent="0.25">
      <c r="V4754" s="1">
        <v>4752</v>
      </c>
      <c r="W4754" s="1" t="s">
        <v>7249</v>
      </c>
    </row>
    <row r="4755" spans="22:23" x14ac:dyDescent="0.25">
      <c r="V4755" s="1">
        <v>4753</v>
      </c>
      <c r="W4755" s="1" t="s">
        <v>7252</v>
      </c>
    </row>
    <row r="4756" spans="22:23" x14ac:dyDescent="0.25">
      <c r="V4756" s="1">
        <v>4754</v>
      </c>
      <c r="W4756" s="1" t="s">
        <v>7271</v>
      </c>
    </row>
    <row r="4757" spans="22:23" x14ac:dyDescent="0.25">
      <c r="V4757" s="1">
        <v>4755</v>
      </c>
      <c r="W4757" s="1" t="s">
        <v>7246</v>
      </c>
    </row>
    <row r="4758" spans="22:23" x14ac:dyDescent="0.25">
      <c r="V4758" s="1">
        <v>4756</v>
      </c>
      <c r="W4758" s="1" t="s">
        <v>7220</v>
      </c>
    </row>
    <row r="4759" spans="22:23" x14ac:dyDescent="0.25">
      <c r="V4759" s="1">
        <v>4757</v>
      </c>
      <c r="W4759" s="1" t="s">
        <v>7214</v>
      </c>
    </row>
    <row r="4760" spans="22:23" x14ac:dyDescent="0.25">
      <c r="V4760" s="1">
        <v>4758</v>
      </c>
      <c r="W4760" s="1" t="s">
        <v>7270</v>
      </c>
    </row>
    <row r="4761" spans="22:23" x14ac:dyDescent="0.25">
      <c r="V4761" s="1">
        <v>4759</v>
      </c>
      <c r="W4761" s="1" t="s">
        <v>7211</v>
      </c>
    </row>
    <row r="4762" spans="22:23" x14ac:dyDescent="0.25">
      <c r="V4762" s="1">
        <v>4760</v>
      </c>
      <c r="W4762" s="1" t="s">
        <v>7254</v>
      </c>
    </row>
    <row r="4763" spans="22:23" x14ac:dyDescent="0.25">
      <c r="V4763" s="1">
        <v>4761</v>
      </c>
      <c r="W4763" s="1" t="s">
        <v>7213</v>
      </c>
    </row>
    <row r="4764" spans="22:23" x14ac:dyDescent="0.25">
      <c r="V4764" s="1">
        <v>4762</v>
      </c>
      <c r="W4764" s="1" t="s">
        <v>7272</v>
      </c>
    </row>
    <row r="4765" spans="22:23" x14ac:dyDescent="0.25">
      <c r="V4765" s="1">
        <v>4763</v>
      </c>
      <c r="W4765" s="1" t="s">
        <v>1529</v>
      </c>
    </row>
    <row r="4766" spans="22:23" x14ac:dyDescent="0.25">
      <c r="V4766" s="1">
        <v>4764</v>
      </c>
      <c r="W4766" s="1" t="s">
        <v>2215</v>
      </c>
    </row>
    <row r="4767" spans="22:23" x14ac:dyDescent="0.25">
      <c r="V4767" s="1">
        <v>4765</v>
      </c>
      <c r="W4767" s="1" t="s">
        <v>1811</v>
      </c>
    </row>
    <row r="4768" spans="22:23" x14ac:dyDescent="0.25">
      <c r="V4768" s="1">
        <v>4766</v>
      </c>
      <c r="W4768" s="1" t="s">
        <v>1812</v>
      </c>
    </row>
    <row r="4769" spans="22:23" x14ac:dyDescent="0.25">
      <c r="V4769" s="1">
        <v>4767</v>
      </c>
      <c r="W4769" s="1" t="s">
        <v>1813</v>
      </c>
    </row>
    <row r="4770" spans="22:23" x14ac:dyDescent="0.25">
      <c r="V4770" s="1">
        <v>4768</v>
      </c>
      <c r="W4770" s="1" t="s">
        <v>2157</v>
      </c>
    </row>
    <row r="4771" spans="22:23" x14ac:dyDescent="0.25">
      <c r="V4771" s="1">
        <v>4769</v>
      </c>
      <c r="W4771" s="1" t="s">
        <v>2157</v>
      </c>
    </row>
    <row r="4772" spans="22:23" x14ac:dyDescent="0.25">
      <c r="V4772" s="1">
        <v>4770</v>
      </c>
      <c r="W4772" s="1" t="s">
        <v>1814</v>
      </c>
    </row>
    <row r="4773" spans="22:23" x14ac:dyDescent="0.25">
      <c r="V4773" s="1">
        <v>4771</v>
      </c>
      <c r="W4773" s="1" t="s">
        <v>1404</v>
      </c>
    </row>
    <row r="4774" spans="22:23" x14ac:dyDescent="0.25">
      <c r="V4774" s="1">
        <v>4772</v>
      </c>
      <c r="W4774" s="1" t="s">
        <v>1815</v>
      </c>
    </row>
    <row r="4775" spans="22:23" x14ac:dyDescent="0.25">
      <c r="V4775" s="1">
        <v>4773</v>
      </c>
      <c r="W4775" s="1" t="s">
        <v>1816</v>
      </c>
    </row>
    <row r="4776" spans="22:23" x14ac:dyDescent="0.25">
      <c r="V4776" s="1">
        <v>4774</v>
      </c>
      <c r="W4776" s="1" t="s">
        <v>1817</v>
      </c>
    </row>
    <row r="4777" spans="22:23" x14ac:dyDescent="0.25">
      <c r="V4777" s="1">
        <v>4775</v>
      </c>
      <c r="W4777" s="1" t="s">
        <v>1818</v>
      </c>
    </row>
    <row r="4778" spans="22:23" x14ac:dyDescent="0.25">
      <c r="V4778" s="1">
        <v>4776</v>
      </c>
      <c r="W4778" s="1" t="s">
        <v>2122</v>
      </c>
    </row>
    <row r="4779" spans="22:23" x14ac:dyDescent="0.25">
      <c r="V4779" s="1">
        <v>4777</v>
      </c>
      <c r="W4779" s="1" t="s">
        <v>1559</v>
      </c>
    </row>
    <row r="4780" spans="22:23" x14ac:dyDescent="0.25">
      <c r="V4780" s="1">
        <v>4778</v>
      </c>
      <c r="W4780" s="1" t="s">
        <v>4597</v>
      </c>
    </row>
    <row r="4781" spans="22:23" x14ac:dyDescent="0.25">
      <c r="V4781" s="1">
        <v>4779</v>
      </c>
      <c r="W4781" s="1" t="s">
        <v>4596</v>
      </c>
    </row>
    <row r="4782" spans="22:23" x14ac:dyDescent="0.25">
      <c r="V4782" s="1">
        <v>4780</v>
      </c>
      <c r="W4782" s="1" t="s">
        <v>2112</v>
      </c>
    </row>
    <row r="4783" spans="22:23" x14ac:dyDescent="0.25">
      <c r="V4783" s="1">
        <v>4781</v>
      </c>
      <c r="W4783" s="1" t="s">
        <v>1819</v>
      </c>
    </row>
    <row r="4784" spans="22:23" x14ac:dyDescent="0.25">
      <c r="V4784" s="1">
        <v>4782</v>
      </c>
      <c r="W4784" s="1" t="s">
        <v>4621</v>
      </c>
    </row>
    <row r="4785" spans="22:23" x14ac:dyDescent="0.25">
      <c r="V4785" s="1">
        <v>4783</v>
      </c>
      <c r="W4785" s="1" t="s">
        <v>2123</v>
      </c>
    </row>
    <row r="4786" spans="22:23" x14ac:dyDescent="0.25">
      <c r="V4786" s="1">
        <v>4784</v>
      </c>
      <c r="W4786" s="1" t="s">
        <v>1532</v>
      </c>
    </row>
    <row r="4787" spans="22:23" x14ac:dyDescent="0.25">
      <c r="V4787" s="1">
        <v>4785</v>
      </c>
      <c r="W4787" s="1" t="s">
        <v>1820</v>
      </c>
    </row>
    <row r="4788" spans="22:23" x14ac:dyDescent="0.25">
      <c r="V4788" s="1">
        <v>4786</v>
      </c>
      <c r="W4788" s="1" t="s">
        <v>1821</v>
      </c>
    </row>
    <row r="4789" spans="22:23" x14ac:dyDescent="0.25">
      <c r="V4789" s="1">
        <v>4787</v>
      </c>
      <c r="W4789" s="1" t="s">
        <v>4595</v>
      </c>
    </row>
    <row r="4790" spans="22:23" x14ac:dyDescent="0.25">
      <c r="V4790" s="1">
        <v>4788</v>
      </c>
      <c r="W4790" s="1" t="s">
        <v>1822</v>
      </c>
    </row>
    <row r="4791" spans="22:23" x14ac:dyDescent="0.25">
      <c r="V4791" s="1">
        <v>4789</v>
      </c>
      <c r="W4791" s="1" t="s">
        <v>4617</v>
      </c>
    </row>
    <row r="4792" spans="22:23" x14ac:dyDescent="0.25">
      <c r="V4792" s="1">
        <v>4790</v>
      </c>
      <c r="W4792" s="1" t="s">
        <v>4574</v>
      </c>
    </row>
    <row r="4793" spans="22:23" x14ac:dyDescent="0.25">
      <c r="V4793" s="1">
        <v>4791</v>
      </c>
      <c r="W4793" s="1" t="s">
        <v>1823</v>
      </c>
    </row>
    <row r="4794" spans="22:23" x14ac:dyDescent="0.25">
      <c r="V4794" s="1">
        <v>4792</v>
      </c>
      <c r="W4794" s="1" t="s">
        <v>1535</v>
      </c>
    </row>
    <row r="4795" spans="22:23" x14ac:dyDescent="0.25">
      <c r="V4795" s="1">
        <v>4793</v>
      </c>
      <c r="W4795" s="1" t="s">
        <v>1535</v>
      </c>
    </row>
    <row r="4796" spans="22:23" x14ac:dyDescent="0.25">
      <c r="V4796" s="1">
        <v>4794</v>
      </c>
      <c r="W4796" s="1" t="s">
        <v>1535</v>
      </c>
    </row>
    <row r="4797" spans="22:23" x14ac:dyDescent="0.25">
      <c r="V4797" s="1">
        <v>4795</v>
      </c>
      <c r="W4797" s="1" t="s">
        <v>1824</v>
      </c>
    </row>
    <row r="4798" spans="22:23" x14ac:dyDescent="0.25">
      <c r="V4798" s="1">
        <v>4796</v>
      </c>
      <c r="W4798" s="1" t="s">
        <v>2089</v>
      </c>
    </row>
    <row r="4799" spans="22:23" x14ac:dyDescent="0.25">
      <c r="V4799" s="1">
        <v>4797</v>
      </c>
      <c r="W4799" s="1" t="s">
        <v>7992</v>
      </c>
    </row>
    <row r="4800" spans="22:23" x14ac:dyDescent="0.25">
      <c r="V4800" s="1">
        <v>4798</v>
      </c>
      <c r="W4800" s="1" t="s">
        <v>2124</v>
      </c>
    </row>
    <row r="4801" spans="22:23" x14ac:dyDescent="0.25">
      <c r="V4801" s="1">
        <v>4799</v>
      </c>
      <c r="W4801" s="1" t="s">
        <v>2125</v>
      </c>
    </row>
    <row r="4802" spans="22:23" x14ac:dyDescent="0.25">
      <c r="V4802" s="1">
        <v>4800</v>
      </c>
      <c r="W4802" s="1" t="s">
        <v>2193</v>
      </c>
    </row>
    <row r="4803" spans="22:23" x14ac:dyDescent="0.25">
      <c r="V4803" s="1">
        <v>4801</v>
      </c>
      <c r="W4803" s="1" t="s">
        <v>1825</v>
      </c>
    </row>
    <row r="4804" spans="22:23" x14ac:dyDescent="0.25">
      <c r="V4804" s="1">
        <v>4802</v>
      </c>
      <c r="W4804" s="1" t="s">
        <v>1826</v>
      </c>
    </row>
    <row r="4805" spans="22:23" x14ac:dyDescent="0.25">
      <c r="V4805" s="1">
        <v>4803</v>
      </c>
      <c r="W4805" s="1" t="s">
        <v>5305</v>
      </c>
    </row>
    <row r="4806" spans="22:23" x14ac:dyDescent="0.25">
      <c r="V4806" s="1">
        <v>4804</v>
      </c>
      <c r="W4806" s="1" t="s">
        <v>6188</v>
      </c>
    </row>
    <row r="4807" spans="22:23" x14ac:dyDescent="0.25">
      <c r="V4807" s="1">
        <v>4805</v>
      </c>
      <c r="W4807" s="1" t="s">
        <v>6120</v>
      </c>
    </row>
    <row r="4808" spans="22:23" x14ac:dyDescent="0.25">
      <c r="V4808" s="1">
        <v>4806</v>
      </c>
      <c r="W4808" s="1" t="s">
        <v>5271</v>
      </c>
    </row>
    <row r="4809" spans="22:23" x14ac:dyDescent="0.25">
      <c r="V4809" s="1">
        <v>4807</v>
      </c>
      <c r="W4809" s="1" t="s">
        <v>5203</v>
      </c>
    </row>
    <row r="4810" spans="22:23" x14ac:dyDescent="0.25">
      <c r="V4810" s="1">
        <v>4808</v>
      </c>
      <c r="W4810" s="1" t="s">
        <v>5576</v>
      </c>
    </row>
    <row r="4811" spans="22:23" x14ac:dyDescent="0.25">
      <c r="V4811" s="1">
        <v>4809</v>
      </c>
      <c r="W4811" s="1" t="s">
        <v>5237</v>
      </c>
    </row>
    <row r="4812" spans="22:23" x14ac:dyDescent="0.25">
      <c r="V4812" s="1">
        <v>4810</v>
      </c>
      <c r="W4812" s="1" t="s">
        <v>6154</v>
      </c>
    </row>
    <row r="4813" spans="22:23" x14ac:dyDescent="0.25">
      <c r="V4813" s="1">
        <v>4811</v>
      </c>
      <c r="W4813" s="1" t="s">
        <v>5746</v>
      </c>
    </row>
    <row r="4814" spans="22:23" x14ac:dyDescent="0.25">
      <c r="V4814" s="1">
        <v>4812</v>
      </c>
      <c r="W4814" s="1" t="s">
        <v>4761</v>
      </c>
    </row>
    <row r="4815" spans="22:23" x14ac:dyDescent="0.25">
      <c r="V4815" s="1">
        <v>4813</v>
      </c>
      <c r="W4815" s="1" t="s">
        <v>4863</v>
      </c>
    </row>
    <row r="4816" spans="22:23" x14ac:dyDescent="0.25">
      <c r="V4816" s="1">
        <v>4814</v>
      </c>
      <c r="W4816" s="1" t="s">
        <v>6222</v>
      </c>
    </row>
    <row r="4817" spans="22:23" x14ac:dyDescent="0.25">
      <c r="V4817" s="1">
        <v>4815</v>
      </c>
      <c r="W4817" s="1" t="s">
        <v>5339</v>
      </c>
    </row>
    <row r="4818" spans="22:23" x14ac:dyDescent="0.25">
      <c r="V4818" s="1">
        <v>4816</v>
      </c>
      <c r="W4818" s="1" t="s">
        <v>5542</v>
      </c>
    </row>
    <row r="4819" spans="22:23" x14ac:dyDescent="0.25">
      <c r="V4819" s="1">
        <v>4817</v>
      </c>
      <c r="W4819" s="1" t="s">
        <v>5678</v>
      </c>
    </row>
    <row r="4820" spans="22:23" x14ac:dyDescent="0.25">
      <c r="V4820" s="1">
        <v>4818</v>
      </c>
      <c r="W4820" s="1" t="s">
        <v>5610</v>
      </c>
    </row>
    <row r="4821" spans="22:23" x14ac:dyDescent="0.25">
      <c r="V4821" s="1">
        <v>4819</v>
      </c>
      <c r="W4821" s="1" t="s">
        <v>4999</v>
      </c>
    </row>
    <row r="4822" spans="22:23" x14ac:dyDescent="0.25">
      <c r="V4822" s="1">
        <v>4820</v>
      </c>
      <c r="W4822" s="1" t="s">
        <v>6256</v>
      </c>
    </row>
    <row r="4823" spans="22:23" x14ac:dyDescent="0.25">
      <c r="V4823" s="1">
        <v>4821</v>
      </c>
      <c r="W4823" s="1" t="s">
        <v>5373</v>
      </c>
    </row>
    <row r="4824" spans="22:23" x14ac:dyDescent="0.25">
      <c r="V4824" s="1">
        <v>4822</v>
      </c>
      <c r="W4824" s="1" t="s">
        <v>5950</v>
      </c>
    </row>
    <row r="4825" spans="22:23" x14ac:dyDescent="0.25">
      <c r="V4825" s="1">
        <v>4823</v>
      </c>
      <c r="W4825" s="1" t="s">
        <v>5712</v>
      </c>
    </row>
    <row r="4826" spans="22:23" x14ac:dyDescent="0.25">
      <c r="V4826" s="1">
        <v>4824</v>
      </c>
      <c r="W4826" s="1" t="s">
        <v>6596</v>
      </c>
    </row>
    <row r="4827" spans="22:23" x14ac:dyDescent="0.25">
      <c r="V4827" s="1">
        <v>4825</v>
      </c>
      <c r="W4827" s="1" t="s">
        <v>5101</v>
      </c>
    </row>
    <row r="4828" spans="22:23" x14ac:dyDescent="0.25">
      <c r="V4828" s="1">
        <v>4826</v>
      </c>
      <c r="W4828" s="1" t="s">
        <v>4897</v>
      </c>
    </row>
    <row r="4829" spans="22:23" x14ac:dyDescent="0.25">
      <c r="V4829" s="1">
        <v>4827</v>
      </c>
      <c r="W4829" s="1" t="s">
        <v>5169</v>
      </c>
    </row>
    <row r="4830" spans="22:23" x14ac:dyDescent="0.25">
      <c r="V4830" s="1">
        <v>4828</v>
      </c>
      <c r="W4830" s="1" t="s">
        <v>6732</v>
      </c>
    </row>
    <row r="4831" spans="22:23" x14ac:dyDescent="0.25">
      <c r="V4831" s="1">
        <v>4829</v>
      </c>
      <c r="W4831" s="1" t="s">
        <v>5407</v>
      </c>
    </row>
    <row r="4832" spans="22:23" x14ac:dyDescent="0.25">
      <c r="V4832" s="1">
        <v>4830</v>
      </c>
      <c r="W4832" s="1" t="s">
        <v>4659</v>
      </c>
    </row>
    <row r="4833" spans="22:23" x14ac:dyDescent="0.25">
      <c r="V4833" s="1">
        <v>4831</v>
      </c>
      <c r="W4833" s="1" t="s">
        <v>6290</v>
      </c>
    </row>
    <row r="4834" spans="22:23" x14ac:dyDescent="0.25">
      <c r="V4834" s="1">
        <v>4832</v>
      </c>
      <c r="W4834" s="1" t="s">
        <v>6324</v>
      </c>
    </row>
    <row r="4835" spans="22:23" x14ac:dyDescent="0.25">
      <c r="V4835" s="1">
        <v>4833</v>
      </c>
      <c r="W4835" s="1" t="s">
        <v>6358</v>
      </c>
    </row>
    <row r="4836" spans="22:23" x14ac:dyDescent="0.25">
      <c r="V4836" s="1">
        <v>4834</v>
      </c>
      <c r="W4836" s="1" t="s">
        <v>5441</v>
      </c>
    </row>
    <row r="4837" spans="22:23" x14ac:dyDescent="0.25">
      <c r="V4837" s="1">
        <v>4835</v>
      </c>
      <c r="W4837" s="1" t="s">
        <v>6392</v>
      </c>
    </row>
    <row r="4838" spans="22:23" x14ac:dyDescent="0.25">
      <c r="V4838" s="1">
        <v>4836</v>
      </c>
      <c r="W4838" s="1" t="s">
        <v>5644</v>
      </c>
    </row>
    <row r="4839" spans="22:23" x14ac:dyDescent="0.25">
      <c r="V4839" s="1">
        <v>4837</v>
      </c>
      <c r="W4839" s="1" t="s">
        <v>4965</v>
      </c>
    </row>
    <row r="4840" spans="22:23" x14ac:dyDescent="0.25">
      <c r="V4840" s="1">
        <v>4838</v>
      </c>
      <c r="W4840" s="1" t="s">
        <v>5848</v>
      </c>
    </row>
    <row r="4841" spans="22:23" x14ac:dyDescent="0.25">
      <c r="V4841" s="1">
        <v>4839</v>
      </c>
      <c r="W4841" s="1" t="s">
        <v>5984</v>
      </c>
    </row>
    <row r="4842" spans="22:23" x14ac:dyDescent="0.25">
      <c r="V4842" s="1">
        <v>4840</v>
      </c>
      <c r="W4842" s="1" t="s">
        <v>5067</v>
      </c>
    </row>
    <row r="4843" spans="22:23" x14ac:dyDescent="0.25">
      <c r="V4843" s="1">
        <v>4841</v>
      </c>
      <c r="W4843" s="1" t="s">
        <v>6426</v>
      </c>
    </row>
    <row r="4844" spans="22:23" x14ac:dyDescent="0.25">
      <c r="V4844" s="1">
        <v>4842</v>
      </c>
      <c r="W4844" s="1" t="s">
        <v>5475</v>
      </c>
    </row>
    <row r="4845" spans="22:23" x14ac:dyDescent="0.25">
      <c r="V4845" s="1">
        <v>4843</v>
      </c>
      <c r="W4845" s="1" t="s">
        <v>4829</v>
      </c>
    </row>
    <row r="4846" spans="22:23" x14ac:dyDescent="0.25">
      <c r="V4846" s="1">
        <v>4844</v>
      </c>
      <c r="W4846" s="1" t="s">
        <v>5033</v>
      </c>
    </row>
    <row r="4847" spans="22:23" x14ac:dyDescent="0.25">
      <c r="V4847" s="1">
        <v>4845</v>
      </c>
      <c r="W4847" s="1" t="s">
        <v>6460</v>
      </c>
    </row>
    <row r="4848" spans="22:23" x14ac:dyDescent="0.25">
      <c r="V4848" s="1">
        <v>4846</v>
      </c>
      <c r="W4848" s="1" t="s">
        <v>6052</v>
      </c>
    </row>
    <row r="4849" spans="22:23" x14ac:dyDescent="0.25">
      <c r="V4849" s="1">
        <v>4847</v>
      </c>
      <c r="W4849" s="1" t="s">
        <v>5780</v>
      </c>
    </row>
    <row r="4850" spans="22:23" x14ac:dyDescent="0.25">
      <c r="V4850" s="1">
        <v>4848</v>
      </c>
      <c r="W4850" s="1" t="s">
        <v>4795</v>
      </c>
    </row>
    <row r="4851" spans="22:23" x14ac:dyDescent="0.25">
      <c r="V4851" s="1">
        <v>4849</v>
      </c>
      <c r="W4851" s="1" t="s">
        <v>6494</v>
      </c>
    </row>
    <row r="4852" spans="22:23" x14ac:dyDescent="0.25">
      <c r="V4852" s="1">
        <v>4850</v>
      </c>
      <c r="W4852" s="1" t="s">
        <v>6528</v>
      </c>
    </row>
    <row r="4853" spans="22:23" x14ac:dyDescent="0.25">
      <c r="V4853" s="1">
        <v>4851</v>
      </c>
      <c r="W4853" s="1" t="s">
        <v>6562</v>
      </c>
    </row>
    <row r="4854" spans="22:23" x14ac:dyDescent="0.25">
      <c r="V4854" s="1">
        <v>4852</v>
      </c>
      <c r="W4854" s="1" t="s">
        <v>5135</v>
      </c>
    </row>
    <row r="4855" spans="22:23" x14ac:dyDescent="0.25">
      <c r="V4855" s="1">
        <v>4853</v>
      </c>
      <c r="W4855" s="1" t="s">
        <v>5509</v>
      </c>
    </row>
    <row r="4856" spans="22:23" x14ac:dyDescent="0.25">
      <c r="V4856" s="1">
        <v>4854</v>
      </c>
      <c r="W4856" s="1" t="s">
        <v>5882</v>
      </c>
    </row>
    <row r="4857" spans="22:23" x14ac:dyDescent="0.25">
      <c r="V4857" s="1">
        <v>4855</v>
      </c>
      <c r="W4857" s="1" t="s">
        <v>5916</v>
      </c>
    </row>
    <row r="4858" spans="22:23" x14ac:dyDescent="0.25">
      <c r="V4858" s="1">
        <v>4856</v>
      </c>
      <c r="W4858" s="1" t="s">
        <v>6018</v>
      </c>
    </row>
    <row r="4859" spans="22:23" x14ac:dyDescent="0.25">
      <c r="V4859" s="1">
        <v>4857</v>
      </c>
      <c r="W4859" s="1" t="s">
        <v>6664</v>
      </c>
    </row>
    <row r="4860" spans="22:23" x14ac:dyDescent="0.25">
      <c r="V4860" s="1">
        <v>4858</v>
      </c>
      <c r="W4860" s="1" t="s">
        <v>5814</v>
      </c>
    </row>
    <row r="4861" spans="22:23" x14ac:dyDescent="0.25">
      <c r="V4861" s="1">
        <v>4859</v>
      </c>
      <c r="W4861" s="1" t="s">
        <v>4931</v>
      </c>
    </row>
    <row r="4862" spans="22:23" x14ac:dyDescent="0.25">
      <c r="V4862" s="1">
        <v>4860</v>
      </c>
      <c r="W4862" s="1" t="s">
        <v>4727</v>
      </c>
    </row>
    <row r="4863" spans="22:23" x14ac:dyDescent="0.25">
      <c r="V4863" s="1">
        <v>4861</v>
      </c>
      <c r="W4863" s="1" t="s">
        <v>6630</v>
      </c>
    </row>
    <row r="4864" spans="22:23" x14ac:dyDescent="0.25">
      <c r="V4864" s="1">
        <v>4862</v>
      </c>
      <c r="W4864" s="1" t="s">
        <v>4625</v>
      </c>
    </row>
    <row r="4865" spans="22:23" x14ac:dyDescent="0.25">
      <c r="V4865" s="1">
        <v>4863</v>
      </c>
      <c r="W4865" s="1" t="s">
        <v>6086</v>
      </c>
    </row>
    <row r="4866" spans="22:23" x14ac:dyDescent="0.25">
      <c r="V4866" s="1">
        <v>4864</v>
      </c>
      <c r="W4866" s="1" t="s">
        <v>4693</v>
      </c>
    </row>
    <row r="4867" spans="22:23" x14ac:dyDescent="0.25">
      <c r="V4867" s="1">
        <v>4865</v>
      </c>
      <c r="W4867" s="1" t="s">
        <v>6698</v>
      </c>
    </row>
    <row r="4868" spans="22:23" x14ac:dyDescent="0.25">
      <c r="V4868" s="1">
        <v>4866</v>
      </c>
      <c r="W4868" s="1" t="s">
        <v>5331</v>
      </c>
    </row>
    <row r="4869" spans="22:23" x14ac:dyDescent="0.25">
      <c r="V4869" s="1">
        <v>4867</v>
      </c>
      <c r="W4869" s="1" t="s">
        <v>6214</v>
      </c>
    </row>
    <row r="4870" spans="22:23" x14ac:dyDescent="0.25">
      <c r="V4870" s="1">
        <v>4868</v>
      </c>
      <c r="W4870" s="1" t="s">
        <v>6146</v>
      </c>
    </row>
    <row r="4871" spans="22:23" x14ac:dyDescent="0.25">
      <c r="V4871" s="1">
        <v>4869</v>
      </c>
      <c r="W4871" s="1" t="s">
        <v>5297</v>
      </c>
    </row>
    <row r="4872" spans="22:23" x14ac:dyDescent="0.25">
      <c r="V4872" s="1">
        <v>4870</v>
      </c>
      <c r="W4872" s="1" t="s">
        <v>5229</v>
      </c>
    </row>
    <row r="4873" spans="22:23" x14ac:dyDescent="0.25">
      <c r="V4873" s="1">
        <v>4871</v>
      </c>
      <c r="W4873" s="1" t="s">
        <v>5602</v>
      </c>
    </row>
    <row r="4874" spans="22:23" x14ac:dyDescent="0.25">
      <c r="V4874" s="1">
        <v>4872</v>
      </c>
      <c r="W4874" s="1" t="s">
        <v>5263</v>
      </c>
    </row>
    <row r="4875" spans="22:23" x14ac:dyDescent="0.25">
      <c r="V4875" s="1">
        <v>4873</v>
      </c>
      <c r="W4875" s="1" t="s">
        <v>6180</v>
      </c>
    </row>
    <row r="4876" spans="22:23" x14ac:dyDescent="0.25">
      <c r="V4876" s="1">
        <v>4874</v>
      </c>
      <c r="W4876" s="1" t="s">
        <v>5772</v>
      </c>
    </row>
    <row r="4877" spans="22:23" x14ac:dyDescent="0.25">
      <c r="V4877" s="1">
        <v>4875</v>
      </c>
      <c r="W4877" s="1" t="s">
        <v>4787</v>
      </c>
    </row>
    <row r="4878" spans="22:23" x14ac:dyDescent="0.25">
      <c r="V4878" s="1">
        <v>4876</v>
      </c>
      <c r="W4878" s="1" t="s">
        <v>4889</v>
      </c>
    </row>
    <row r="4879" spans="22:23" x14ac:dyDescent="0.25">
      <c r="V4879" s="1">
        <v>4877</v>
      </c>
      <c r="W4879" s="1" t="s">
        <v>6248</v>
      </c>
    </row>
    <row r="4880" spans="22:23" x14ac:dyDescent="0.25">
      <c r="V4880" s="1">
        <v>4878</v>
      </c>
      <c r="W4880" s="1" t="s">
        <v>5365</v>
      </c>
    </row>
    <row r="4881" spans="22:23" x14ac:dyDescent="0.25">
      <c r="V4881" s="1">
        <v>4879</v>
      </c>
      <c r="W4881" s="1" t="s">
        <v>5568</v>
      </c>
    </row>
    <row r="4882" spans="22:23" x14ac:dyDescent="0.25">
      <c r="V4882" s="1">
        <v>4880</v>
      </c>
      <c r="W4882" s="1" t="s">
        <v>5704</v>
      </c>
    </row>
    <row r="4883" spans="22:23" x14ac:dyDescent="0.25">
      <c r="V4883" s="1">
        <v>4881</v>
      </c>
      <c r="W4883" s="1" t="s">
        <v>5636</v>
      </c>
    </row>
    <row r="4884" spans="22:23" x14ac:dyDescent="0.25">
      <c r="V4884" s="1">
        <v>4882</v>
      </c>
      <c r="W4884" s="1" t="s">
        <v>5025</v>
      </c>
    </row>
    <row r="4885" spans="22:23" x14ac:dyDescent="0.25">
      <c r="V4885" s="1">
        <v>4883</v>
      </c>
      <c r="W4885" s="1" t="s">
        <v>6282</v>
      </c>
    </row>
    <row r="4886" spans="22:23" x14ac:dyDescent="0.25">
      <c r="V4886" s="1">
        <v>4884</v>
      </c>
      <c r="W4886" s="1" t="s">
        <v>5399</v>
      </c>
    </row>
    <row r="4887" spans="22:23" x14ac:dyDescent="0.25">
      <c r="V4887" s="1">
        <v>4885</v>
      </c>
      <c r="W4887" s="1" t="s">
        <v>5976</v>
      </c>
    </row>
    <row r="4888" spans="22:23" x14ac:dyDescent="0.25">
      <c r="V4888" s="1">
        <v>4886</v>
      </c>
      <c r="W4888" s="1" t="s">
        <v>5738</v>
      </c>
    </row>
    <row r="4889" spans="22:23" x14ac:dyDescent="0.25">
      <c r="V4889" s="1">
        <v>4887</v>
      </c>
      <c r="W4889" s="1" t="s">
        <v>6622</v>
      </c>
    </row>
    <row r="4890" spans="22:23" x14ac:dyDescent="0.25">
      <c r="V4890" s="1">
        <v>4888</v>
      </c>
      <c r="W4890" s="1" t="s">
        <v>5127</v>
      </c>
    </row>
    <row r="4891" spans="22:23" x14ac:dyDescent="0.25">
      <c r="V4891" s="1">
        <v>4889</v>
      </c>
      <c r="W4891" s="1" t="s">
        <v>4923</v>
      </c>
    </row>
    <row r="4892" spans="22:23" x14ac:dyDescent="0.25">
      <c r="V4892" s="1">
        <v>4890</v>
      </c>
      <c r="W4892" s="1" t="s">
        <v>5195</v>
      </c>
    </row>
    <row r="4893" spans="22:23" x14ac:dyDescent="0.25">
      <c r="V4893" s="1">
        <v>4891</v>
      </c>
      <c r="W4893" s="1" t="s">
        <v>6758</v>
      </c>
    </row>
    <row r="4894" spans="22:23" x14ac:dyDescent="0.25">
      <c r="V4894" s="1">
        <v>4892</v>
      </c>
      <c r="W4894" s="1" t="s">
        <v>5433</v>
      </c>
    </row>
    <row r="4895" spans="22:23" x14ac:dyDescent="0.25">
      <c r="V4895" s="1">
        <v>4893</v>
      </c>
      <c r="W4895" s="1" t="s">
        <v>4685</v>
      </c>
    </row>
    <row r="4896" spans="22:23" x14ac:dyDescent="0.25">
      <c r="V4896" s="1">
        <v>4894</v>
      </c>
      <c r="W4896" s="1" t="s">
        <v>6316</v>
      </c>
    </row>
    <row r="4897" spans="22:23" x14ac:dyDescent="0.25">
      <c r="V4897" s="1">
        <v>4895</v>
      </c>
      <c r="W4897" s="1" t="s">
        <v>6350</v>
      </c>
    </row>
    <row r="4898" spans="22:23" x14ac:dyDescent="0.25">
      <c r="V4898" s="1">
        <v>4896</v>
      </c>
      <c r="W4898" s="1" t="s">
        <v>6384</v>
      </c>
    </row>
    <row r="4899" spans="22:23" x14ac:dyDescent="0.25">
      <c r="V4899" s="1">
        <v>4897</v>
      </c>
      <c r="W4899" s="1" t="s">
        <v>5467</v>
      </c>
    </row>
    <row r="4900" spans="22:23" x14ac:dyDescent="0.25">
      <c r="V4900" s="1">
        <v>4898</v>
      </c>
      <c r="W4900" s="1" t="s">
        <v>6418</v>
      </c>
    </row>
    <row r="4901" spans="22:23" x14ac:dyDescent="0.25">
      <c r="V4901" s="1">
        <v>4899</v>
      </c>
      <c r="W4901" s="1" t="s">
        <v>5670</v>
      </c>
    </row>
    <row r="4902" spans="22:23" x14ac:dyDescent="0.25">
      <c r="V4902" s="1">
        <v>4900</v>
      </c>
      <c r="W4902" s="1" t="s">
        <v>4991</v>
      </c>
    </row>
    <row r="4903" spans="22:23" x14ac:dyDescent="0.25">
      <c r="V4903" s="1">
        <v>4901</v>
      </c>
      <c r="W4903" s="1" t="s">
        <v>5874</v>
      </c>
    </row>
    <row r="4904" spans="22:23" x14ac:dyDescent="0.25">
      <c r="V4904" s="1">
        <v>4902</v>
      </c>
      <c r="W4904" s="1" t="s">
        <v>6010</v>
      </c>
    </row>
    <row r="4905" spans="22:23" x14ac:dyDescent="0.25">
      <c r="V4905" s="1">
        <v>4903</v>
      </c>
      <c r="W4905" s="1" t="s">
        <v>5093</v>
      </c>
    </row>
    <row r="4906" spans="22:23" x14ac:dyDescent="0.25">
      <c r="V4906" s="1">
        <v>4904</v>
      </c>
      <c r="W4906" s="1" t="s">
        <v>6452</v>
      </c>
    </row>
    <row r="4907" spans="22:23" x14ac:dyDescent="0.25">
      <c r="V4907" s="1">
        <v>4905</v>
      </c>
      <c r="W4907" s="1" t="s">
        <v>5501</v>
      </c>
    </row>
    <row r="4908" spans="22:23" x14ac:dyDescent="0.25">
      <c r="V4908" s="1">
        <v>4906</v>
      </c>
      <c r="W4908" s="1" t="s">
        <v>4855</v>
      </c>
    </row>
    <row r="4909" spans="22:23" x14ac:dyDescent="0.25">
      <c r="V4909" s="1">
        <v>4907</v>
      </c>
      <c r="W4909" s="1" t="s">
        <v>5059</v>
      </c>
    </row>
    <row r="4910" spans="22:23" x14ac:dyDescent="0.25">
      <c r="V4910" s="1">
        <v>4908</v>
      </c>
      <c r="W4910" s="1" t="s">
        <v>6486</v>
      </c>
    </row>
    <row r="4911" spans="22:23" x14ac:dyDescent="0.25">
      <c r="V4911" s="1">
        <v>4909</v>
      </c>
      <c r="W4911" s="1" t="s">
        <v>6078</v>
      </c>
    </row>
    <row r="4912" spans="22:23" x14ac:dyDescent="0.25">
      <c r="V4912" s="1">
        <v>4910</v>
      </c>
      <c r="W4912" s="1" t="s">
        <v>5806</v>
      </c>
    </row>
    <row r="4913" spans="22:23" x14ac:dyDescent="0.25">
      <c r="V4913" s="1">
        <v>4911</v>
      </c>
      <c r="W4913" s="1" t="s">
        <v>4821</v>
      </c>
    </row>
    <row r="4914" spans="22:23" x14ac:dyDescent="0.25">
      <c r="V4914" s="1">
        <v>4912</v>
      </c>
      <c r="W4914" s="1" t="s">
        <v>6520</v>
      </c>
    </row>
    <row r="4915" spans="22:23" x14ac:dyDescent="0.25">
      <c r="V4915" s="1">
        <v>4913</v>
      </c>
      <c r="W4915" s="1" t="s">
        <v>6554</v>
      </c>
    </row>
    <row r="4916" spans="22:23" x14ac:dyDescent="0.25">
      <c r="V4916" s="1">
        <v>4914</v>
      </c>
      <c r="W4916" s="1" t="s">
        <v>6588</v>
      </c>
    </row>
    <row r="4917" spans="22:23" x14ac:dyDescent="0.25">
      <c r="V4917" s="1">
        <v>4915</v>
      </c>
      <c r="W4917" s="1" t="s">
        <v>5161</v>
      </c>
    </row>
    <row r="4918" spans="22:23" x14ac:dyDescent="0.25">
      <c r="V4918" s="1">
        <v>4916</v>
      </c>
      <c r="W4918" s="1" t="s">
        <v>5535</v>
      </c>
    </row>
    <row r="4919" spans="22:23" x14ac:dyDescent="0.25">
      <c r="V4919" s="1">
        <v>4917</v>
      </c>
      <c r="W4919" s="1" t="s">
        <v>5908</v>
      </c>
    </row>
    <row r="4920" spans="22:23" x14ac:dyDescent="0.25">
      <c r="V4920" s="1">
        <v>4918</v>
      </c>
      <c r="W4920" s="1" t="s">
        <v>5942</v>
      </c>
    </row>
    <row r="4921" spans="22:23" x14ac:dyDescent="0.25">
      <c r="V4921" s="1">
        <v>4919</v>
      </c>
      <c r="W4921" s="1" t="s">
        <v>6044</v>
      </c>
    </row>
    <row r="4922" spans="22:23" x14ac:dyDescent="0.25">
      <c r="V4922" s="1">
        <v>4920</v>
      </c>
      <c r="W4922" s="1" t="s">
        <v>6690</v>
      </c>
    </row>
    <row r="4923" spans="22:23" x14ac:dyDescent="0.25">
      <c r="V4923" s="1">
        <v>4921</v>
      </c>
      <c r="W4923" s="1" t="s">
        <v>5840</v>
      </c>
    </row>
    <row r="4924" spans="22:23" x14ac:dyDescent="0.25">
      <c r="V4924" s="1">
        <v>4922</v>
      </c>
      <c r="W4924" s="1" t="s">
        <v>4957</v>
      </c>
    </row>
    <row r="4925" spans="22:23" x14ac:dyDescent="0.25">
      <c r="V4925" s="1">
        <v>4923</v>
      </c>
      <c r="W4925" s="1" t="s">
        <v>4753</v>
      </c>
    </row>
    <row r="4926" spans="22:23" x14ac:dyDescent="0.25">
      <c r="V4926" s="1">
        <v>4924</v>
      </c>
      <c r="W4926" s="1" t="s">
        <v>6656</v>
      </c>
    </row>
    <row r="4927" spans="22:23" x14ac:dyDescent="0.25">
      <c r="V4927" s="1">
        <v>4925</v>
      </c>
      <c r="W4927" s="1" t="s">
        <v>4651</v>
      </c>
    </row>
    <row r="4928" spans="22:23" x14ac:dyDescent="0.25">
      <c r="V4928" s="1">
        <v>4926</v>
      </c>
      <c r="W4928" s="1" t="s">
        <v>6112</v>
      </c>
    </row>
    <row r="4929" spans="22:23" x14ac:dyDescent="0.25">
      <c r="V4929" s="1">
        <v>4927</v>
      </c>
      <c r="W4929" s="1" t="s">
        <v>4719</v>
      </c>
    </row>
    <row r="4930" spans="22:23" x14ac:dyDescent="0.25">
      <c r="V4930" s="1">
        <v>4928</v>
      </c>
      <c r="W4930" s="1" t="s">
        <v>6724</v>
      </c>
    </row>
    <row r="4931" spans="22:23" x14ac:dyDescent="0.25">
      <c r="V4931" s="1">
        <v>4929</v>
      </c>
      <c r="W4931" s="1" t="s">
        <v>5307</v>
      </c>
    </row>
    <row r="4932" spans="22:23" x14ac:dyDescent="0.25">
      <c r="V4932" s="1">
        <v>4930</v>
      </c>
      <c r="W4932" s="1" t="s">
        <v>6190</v>
      </c>
    </row>
    <row r="4933" spans="22:23" x14ac:dyDescent="0.25">
      <c r="V4933" s="1">
        <v>4931</v>
      </c>
      <c r="W4933" s="1" t="s">
        <v>6122</v>
      </c>
    </row>
    <row r="4934" spans="22:23" x14ac:dyDescent="0.25">
      <c r="V4934" s="1">
        <v>4932</v>
      </c>
      <c r="W4934" s="1" t="s">
        <v>5273</v>
      </c>
    </row>
    <row r="4935" spans="22:23" x14ac:dyDescent="0.25">
      <c r="V4935" s="1">
        <v>4933</v>
      </c>
      <c r="W4935" s="1" t="s">
        <v>5205</v>
      </c>
    </row>
    <row r="4936" spans="22:23" x14ac:dyDescent="0.25">
      <c r="V4936" s="1">
        <v>4934</v>
      </c>
      <c r="W4936" s="1" t="s">
        <v>5578</v>
      </c>
    </row>
    <row r="4937" spans="22:23" x14ac:dyDescent="0.25">
      <c r="V4937" s="1">
        <v>4935</v>
      </c>
      <c r="W4937" s="1" t="s">
        <v>5239</v>
      </c>
    </row>
    <row r="4938" spans="22:23" x14ac:dyDescent="0.25">
      <c r="V4938" s="1">
        <v>4936</v>
      </c>
      <c r="W4938" s="1" t="s">
        <v>6156</v>
      </c>
    </row>
    <row r="4939" spans="22:23" x14ac:dyDescent="0.25">
      <c r="V4939" s="1">
        <v>4937</v>
      </c>
      <c r="W4939" s="1" t="s">
        <v>5748</v>
      </c>
    </row>
    <row r="4940" spans="22:23" x14ac:dyDescent="0.25">
      <c r="V4940" s="1">
        <v>4938</v>
      </c>
      <c r="W4940" s="1" t="s">
        <v>4763</v>
      </c>
    </row>
    <row r="4941" spans="22:23" x14ac:dyDescent="0.25">
      <c r="V4941" s="1">
        <v>4939</v>
      </c>
      <c r="W4941" s="1" t="s">
        <v>4865</v>
      </c>
    </row>
    <row r="4942" spans="22:23" x14ac:dyDescent="0.25">
      <c r="V4942" s="1">
        <v>4940</v>
      </c>
      <c r="W4942" s="1" t="s">
        <v>6224</v>
      </c>
    </row>
    <row r="4943" spans="22:23" x14ac:dyDescent="0.25">
      <c r="V4943" s="1">
        <v>4941</v>
      </c>
      <c r="W4943" s="1" t="s">
        <v>5341</v>
      </c>
    </row>
    <row r="4944" spans="22:23" x14ac:dyDescent="0.25">
      <c r="V4944" s="1">
        <v>4942</v>
      </c>
      <c r="W4944" s="1" t="s">
        <v>5544</v>
      </c>
    </row>
    <row r="4945" spans="22:23" x14ac:dyDescent="0.25">
      <c r="V4945" s="1">
        <v>4943</v>
      </c>
      <c r="W4945" s="1" t="s">
        <v>5680</v>
      </c>
    </row>
    <row r="4946" spans="22:23" x14ac:dyDescent="0.25">
      <c r="V4946" s="1">
        <v>4944</v>
      </c>
      <c r="W4946" s="1" t="s">
        <v>5612</v>
      </c>
    </row>
    <row r="4947" spans="22:23" x14ac:dyDescent="0.25">
      <c r="V4947" s="1">
        <v>4945</v>
      </c>
      <c r="W4947" s="1" t="s">
        <v>5001</v>
      </c>
    </row>
    <row r="4948" spans="22:23" x14ac:dyDescent="0.25">
      <c r="V4948" s="1">
        <v>4946</v>
      </c>
      <c r="W4948" s="1" t="s">
        <v>6258</v>
      </c>
    </row>
    <row r="4949" spans="22:23" x14ac:dyDescent="0.25">
      <c r="V4949" s="1">
        <v>4947</v>
      </c>
      <c r="W4949" s="1" t="s">
        <v>5375</v>
      </c>
    </row>
    <row r="4950" spans="22:23" x14ac:dyDescent="0.25">
      <c r="V4950" s="1">
        <v>4948</v>
      </c>
      <c r="W4950" s="1" t="s">
        <v>5952</v>
      </c>
    </row>
    <row r="4951" spans="22:23" x14ac:dyDescent="0.25">
      <c r="V4951" s="1">
        <v>4949</v>
      </c>
      <c r="W4951" s="1" t="s">
        <v>5714</v>
      </c>
    </row>
    <row r="4952" spans="22:23" x14ac:dyDescent="0.25">
      <c r="V4952" s="1">
        <v>4950</v>
      </c>
      <c r="W4952" s="1" t="s">
        <v>6598</v>
      </c>
    </row>
    <row r="4953" spans="22:23" x14ac:dyDescent="0.25">
      <c r="V4953" s="1">
        <v>4951</v>
      </c>
      <c r="W4953" s="1" t="s">
        <v>5103</v>
      </c>
    </row>
    <row r="4954" spans="22:23" x14ac:dyDescent="0.25">
      <c r="V4954" s="1">
        <v>4952</v>
      </c>
      <c r="W4954" s="1" t="s">
        <v>4899</v>
      </c>
    </row>
    <row r="4955" spans="22:23" x14ac:dyDescent="0.25">
      <c r="V4955" s="1">
        <v>4953</v>
      </c>
      <c r="W4955" s="1" t="s">
        <v>5171</v>
      </c>
    </row>
    <row r="4956" spans="22:23" x14ac:dyDescent="0.25">
      <c r="V4956" s="1">
        <v>4954</v>
      </c>
      <c r="W4956" s="1" t="s">
        <v>6734</v>
      </c>
    </row>
    <row r="4957" spans="22:23" x14ac:dyDescent="0.25">
      <c r="V4957" s="1">
        <v>4955</v>
      </c>
      <c r="W4957" s="1" t="s">
        <v>5409</v>
      </c>
    </row>
    <row r="4958" spans="22:23" x14ac:dyDescent="0.25">
      <c r="V4958" s="1">
        <v>4956</v>
      </c>
      <c r="W4958" s="1" t="s">
        <v>4661</v>
      </c>
    </row>
    <row r="4959" spans="22:23" x14ac:dyDescent="0.25">
      <c r="V4959" s="1">
        <v>4957</v>
      </c>
      <c r="W4959" s="1" t="s">
        <v>6292</v>
      </c>
    </row>
    <row r="4960" spans="22:23" x14ac:dyDescent="0.25">
      <c r="V4960" s="1">
        <v>4958</v>
      </c>
      <c r="W4960" s="1" t="s">
        <v>6326</v>
      </c>
    </row>
    <row r="4961" spans="22:23" x14ac:dyDescent="0.25">
      <c r="V4961" s="1">
        <v>4959</v>
      </c>
      <c r="W4961" s="1" t="s">
        <v>6360</v>
      </c>
    </row>
    <row r="4962" spans="22:23" x14ac:dyDescent="0.25">
      <c r="V4962" s="1">
        <v>4960</v>
      </c>
      <c r="W4962" s="1" t="s">
        <v>5443</v>
      </c>
    </row>
    <row r="4963" spans="22:23" x14ac:dyDescent="0.25">
      <c r="V4963" s="1">
        <v>4961</v>
      </c>
      <c r="W4963" s="1" t="s">
        <v>6394</v>
      </c>
    </row>
    <row r="4964" spans="22:23" x14ac:dyDescent="0.25">
      <c r="V4964" s="1">
        <v>4962</v>
      </c>
      <c r="W4964" s="1" t="s">
        <v>5646</v>
      </c>
    </row>
    <row r="4965" spans="22:23" x14ac:dyDescent="0.25">
      <c r="V4965" s="1">
        <v>4963</v>
      </c>
      <c r="W4965" s="1" t="s">
        <v>4967</v>
      </c>
    </row>
    <row r="4966" spans="22:23" x14ac:dyDescent="0.25">
      <c r="V4966" s="1">
        <v>4964</v>
      </c>
      <c r="W4966" s="1" t="s">
        <v>5850</v>
      </c>
    </row>
    <row r="4967" spans="22:23" x14ac:dyDescent="0.25">
      <c r="V4967" s="1">
        <v>4965</v>
      </c>
      <c r="W4967" s="1" t="s">
        <v>5986</v>
      </c>
    </row>
    <row r="4968" spans="22:23" x14ac:dyDescent="0.25">
      <c r="V4968" s="1">
        <v>4966</v>
      </c>
      <c r="W4968" s="1" t="s">
        <v>5069</v>
      </c>
    </row>
    <row r="4969" spans="22:23" x14ac:dyDescent="0.25">
      <c r="V4969" s="1">
        <v>4967</v>
      </c>
      <c r="W4969" s="1" t="s">
        <v>6428</v>
      </c>
    </row>
    <row r="4970" spans="22:23" x14ac:dyDescent="0.25">
      <c r="V4970" s="1">
        <v>4968</v>
      </c>
      <c r="W4970" s="1" t="s">
        <v>5477</v>
      </c>
    </row>
    <row r="4971" spans="22:23" x14ac:dyDescent="0.25">
      <c r="V4971" s="1">
        <v>4969</v>
      </c>
      <c r="W4971" s="1" t="s">
        <v>4831</v>
      </c>
    </row>
    <row r="4972" spans="22:23" x14ac:dyDescent="0.25">
      <c r="V4972" s="1">
        <v>4970</v>
      </c>
      <c r="W4972" s="1" t="s">
        <v>5035</v>
      </c>
    </row>
    <row r="4973" spans="22:23" x14ac:dyDescent="0.25">
      <c r="V4973" s="1">
        <v>4971</v>
      </c>
      <c r="W4973" s="1" t="s">
        <v>6462</v>
      </c>
    </row>
    <row r="4974" spans="22:23" x14ac:dyDescent="0.25">
      <c r="V4974" s="1">
        <v>4972</v>
      </c>
      <c r="W4974" s="1" t="s">
        <v>6054</v>
      </c>
    </row>
    <row r="4975" spans="22:23" x14ac:dyDescent="0.25">
      <c r="V4975" s="1">
        <v>4973</v>
      </c>
      <c r="W4975" s="1" t="s">
        <v>5782</v>
      </c>
    </row>
    <row r="4976" spans="22:23" x14ac:dyDescent="0.25">
      <c r="V4976" s="1">
        <v>4974</v>
      </c>
      <c r="W4976" s="1" t="s">
        <v>4797</v>
      </c>
    </row>
    <row r="4977" spans="22:23" x14ac:dyDescent="0.25">
      <c r="V4977" s="1">
        <v>4975</v>
      </c>
      <c r="W4977" s="1" t="s">
        <v>6496</v>
      </c>
    </row>
    <row r="4978" spans="22:23" x14ac:dyDescent="0.25">
      <c r="V4978" s="1">
        <v>4976</v>
      </c>
      <c r="W4978" s="1" t="s">
        <v>6530</v>
      </c>
    </row>
    <row r="4979" spans="22:23" x14ac:dyDescent="0.25">
      <c r="V4979" s="1">
        <v>4977</v>
      </c>
      <c r="W4979" s="1" t="s">
        <v>6564</v>
      </c>
    </row>
    <row r="4980" spans="22:23" x14ac:dyDescent="0.25">
      <c r="V4980" s="1">
        <v>4978</v>
      </c>
      <c r="W4980" s="1" t="s">
        <v>5137</v>
      </c>
    </row>
    <row r="4981" spans="22:23" x14ac:dyDescent="0.25">
      <c r="V4981" s="1">
        <v>4979</v>
      </c>
      <c r="W4981" s="1" t="s">
        <v>5511</v>
      </c>
    </row>
    <row r="4982" spans="22:23" x14ac:dyDescent="0.25">
      <c r="V4982" s="1">
        <v>4980</v>
      </c>
      <c r="W4982" s="1" t="s">
        <v>5884</v>
      </c>
    </row>
    <row r="4983" spans="22:23" x14ac:dyDescent="0.25">
      <c r="V4983" s="1">
        <v>4981</v>
      </c>
      <c r="W4983" s="1" t="s">
        <v>5918</v>
      </c>
    </row>
    <row r="4984" spans="22:23" x14ac:dyDescent="0.25">
      <c r="V4984" s="1">
        <v>4982</v>
      </c>
      <c r="W4984" s="1" t="s">
        <v>6020</v>
      </c>
    </row>
    <row r="4985" spans="22:23" x14ac:dyDescent="0.25">
      <c r="V4985" s="1">
        <v>4983</v>
      </c>
      <c r="W4985" s="1" t="s">
        <v>6666</v>
      </c>
    </row>
    <row r="4986" spans="22:23" x14ac:dyDescent="0.25">
      <c r="V4986" s="1">
        <v>4984</v>
      </c>
      <c r="W4986" s="1" t="s">
        <v>5816</v>
      </c>
    </row>
    <row r="4987" spans="22:23" x14ac:dyDescent="0.25">
      <c r="V4987" s="1">
        <v>4985</v>
      </c>
      <c r="W4987" s="1" t="s">
        <v>4933</v>
      </c>
    </row>
    <row r="4988" spans="22:23" x14ac:dyDescent="0.25">
      <c r="V4988" s="1">
        <v>4986</v>
      </c>
      <c r="W4988" s="1" t="s">
        <v>4729</v>
      </c>
    </row>
    <row r="4989" spans="22:23" x14ac:dyDescent="0.25">
      <c r="V4989" s="1">
        <v>4987</v>
      </c>
      <c r="W4989" s="1" t="s">
        <v>6632</v>
      </c>
    </row>
    <row r="4990" spans="22:23" x14ac:dyDescent="0.25">
      <c r="V4990" s="1">
        <v>4988</v>
      </c>
      <c r="W4990" s="1" t="s">
        <v>4627</v>
      </c>
    </row>
    <row r="4991" spans="22:23" x14ac:dyDescent="0.25">
      <c r="V4991" s="1">
        <v>4989</v>
      </c>
      <c r="W4991" s="1" t="s">
        <v>6088</v>
      </c>
    </row>
    <row r="4992" spans="22:23" x14ac:dyDescent="0.25">
      <c r="V4992" s="1">
        <v>4990</v>
      </c>
      <c r="W4992" s="1" t="s">
        <v>4695</v>
      </c>
    </row>
    <row r="4993" spans="22:23" x14ac:dyDescent="0.25">
      <c r="V4993" s="1">
        <v>4991</v>
      </c>
      <c r="W4993" s="1" t="s">
        <v>6700</v>
      </c>
    </row>
    <row r="4994" spans="22:23" x14ac:dyDescent="0.25">
      <c r="V4994" s="1">
        <v>4992</v>
      </c>
      <c r="W4994" s="1" t="s">
        <v>5309</v>
      </c>
    </row>
    <row r="4995" spans="22:23" x14ac:dyDescent="0.25">
      <c r="V4995" s="1">
        <v>4993</v>
      </c>
      <c r="W4995" s="1" t="s">
        <v>6192</v>
      </c>
    </row>
    <row r="4996" spans="22:23" x14ac:dyDescent="0.25">
      <c r="V4996" s="1">
        <v>4994</v>
      </c>
      <c r="W4996" s="1" t="s">
        <v>6124</v>
      </c>
    </row>
    <row r="4997" spans="22:23" x14ac:dyDescent="0.25">
      <c r="V4997" s="1">
        <v>4995</v>
      </c>
      <c r="W4997" s="1" t="s">
        <v>5275</v>
      </c>
    </row>
    <row r="4998" spans="22:23" x14ac:dyDescent="0.25">
      <c r="V4998" s="1">
        <v>4996</v>
      </c>
      <c r="W4998" s="1" t="s">
        <v>5207</v>
      </c>
    </row>
    <row r="4999" spans="22:23" x14ac:dyDescent="0.25">
      <c r="V4999" s="1">
        <v>4997</v>
      </c>
      <c r="W4999" s="1" t="s">
        <v>5580</v>
      </c>
    </row>
    <row r="5000" spans="22:23" x14ac:dyDescent="0.25">
      <c r="V5000" s="1">
        <v>4998</v>
      </c>
      <c r="W5000" s="1" t="s">
        <v>5241</v>
      </c>
    </row>
    <row r="5001" spans="22:23" x14ac:dyDescent="0.25">
      <c r="V5001" s="1">
        <v>4999</v>
      </c>
      <c r="W5001" s="1" t="s">
        <v>6158</v>
      </c>
    </row>
    <row r="5002" spans="22:23" x14ac:dyDescent="0.25">
      <c r="V5002" s="1">
        <v>5000</v>
      </c>
      <c r="W5002" s="1" t="s">
        <v>5750</v>
      </c>
    </row>
    <row r="5003" spans="22:23" x14ac:dyDescent="0.25">
      <c r="V5003" s="1">
        <v>5001</v>
      </c>
      <c r="W5003" s="1" t="s">
        <v>4765</v>
      </c>
    </row>
    <row r="5004" spans="22:23" x14ac:dyDescent="0.25">
      <c r="V5004" s="1">
        <v>5002</v>
      </c>
      <c r="W5004" s="1" t="s">
        <v>4867</v>
      </c>
    </row>
    <row r="5005" spans="22:23" x14ac:dyDescent="0.25">
      <c r="V5005" s="1">
        <v>5003</v>
      </c>
      <c r="W5005" s="1" t="s">
        <v>6226</v>
      </c>
    </row>
    <row r="5006" spans="22:23" x14ac:dyDescent="0.25">
      <c r="V5006" s="1">
        <v>5004</v>
      </c>
      <c r="W5006" s="1" t="s">
        <v>5343</v>
      </c>
    </row>
    <row r="5007" spans="22:23" x14ac:dyDescent="0.25">
      <c r="V5007" s="1">
        <v>5005</v>
      </c>
      <c r="W5007" s="1" t="s">
        <v>5546</v>
      </c>
    </row>
    <row r="5008" spans="22:23" x14ac:dyDescent="0.25">
      <c r="V5008" s="1">
        <v>5006</v>
      </c>
      <c r="W5008" s="1" t="s">
        <v>5682</v>
      </c>
    </row>
    <row r="5009" spans="22:23" x14ac:dyDescent="0.25">
      <c r="V5009" s="1">
        <v>5007</v>
      </c>
      <c r="W5009" s="1" t="s">
        <v>5614</v>
      </c>
    </row>
    <row r="5010" spans="22:23" x14ac:dyDescent="0.25">
      <c r="V5010" s="1">
        <v>5008</v>
      </c>
      <c r="W5010" s="1" t="s">
        <v>5003</v>
      </c>
    </row>
    <row r="5011" spans="22:23" x14ac:dyDescent="0.25">
      <c r="V5011" s="1">
        <v>5009</v>
      </c>
      <c r="W5011" s="1" t="s">
        <v>6260</v>
      </c>
    </row>
    <row r="5012" spans="22:23" x14ac:dyDescent="0.25">
      <c r="V5012" s="1">
        <v>5010</v>
      </c>
      <c r="W5012" s="1" t="s">
        <v>5377</v>
      </c>
    </row>
    <row r="5013" spans="22:23" x14ac:dyDescent="0.25">
      <c r="V5013" s="1">
        <v>5011</v>
      </c>
      <c r="W5013" s="1" t="s">
        <v>5954</v>
      </c>
    </row>
    <row r="5014" spans="22:23" x14ac:dyDescent="0.25">
      <c r="V5014" s="1">
        <v>5012</v>
      </c>
      <c r="W5014" s="1" t="s">
        <v>5716</v>
      </c>
    </row>
    <row r="5015" spans="22:23" x14ac:dyDescent="0.25">
      <c r="V5015" s="1">
        <v>5013</v>
      </c>
      <c r="W5015" s="1" t="s">
        <v>6600</v>
      </c>
    </row>
    <row r="5016" spans="22:23" x14ac:dyDescent="0.25">
      <c r="V5016" s="1">
        <v>5014</v>
      </c>
      <c r="W5016" s="1" t="s">
        <v>5105</v>
      </c>
    </row>
    <row r="5017" spans="22:23" x14ac:dyDescent="0.25">
      <c r="V5017" s="1">
        <v>5015</v>
      </c>
      <c r="W5017" s="1" t="s">
        <v>4901</v>
      </c>
    </row>
    <row r="5018" spans="22:23" x14ac:dyDescent="0.25">
      <c r="V5018" s="1">
        <v>5016</v>
      </c>
      <c r="W5018" s="1" t="s">
        <v>5173</v>
      </c>
    </row>
    <row r="5019" spans="22:23" x14ac:dyDescent="0.25">
      <c r="V5019" s="1">
        <v>5017</v>
      </c>
      <c r="W5019" s="1" t="s">
        <v>6736</v>
      </c>
    </row>
    <row r="5020" spans="22:23" x14ac:dyDescent="0.25">
      <c r="V5020" s="1">
        <v>5018</v>
      </c>
      <c r="W5020" s="1" t="s">
        <v>5411</v>
      </c>
    </row>
    <row r="5021" spans="22:23" x14ac:dyDescent="0.25">
      <c r="V5021" s="1">
        <v>5019</v>
      </c>
      <c r="W5021" s="1" t="s">
        <v>4663</v>
      </c>
    </row>
    <row r="5022" spans="22:23" x14ac:dyDescent="0.25">
      <c r="V5022" s="1">
        <v>5020</v>
      </c>
      <c r="W5022" s="1" t="s">
        <v>6294</v>
      </c>
    </row>
    <row r="5023" spans="22:23" x14ac:dyDescent="0.25">
      <c r="V5023" s="1">
        <v>5021</v>
      </c>
      <c r="W5023" s="1" t="s">
        <v>6328</v>
      </c>
    </row>
    <row r="5024" spans="22:23" x14ac:dyDescent="0.25">
      <c r="V5024" s="1">
        <v>5022</v>
      </c>
      <c r="W5024" s="1" t="s">
        <v>6362</v>
      </c>
    </row>
    <row r="5025" spans="22:23" x14ac:dyDescent="0.25">
      <c r="V5025" s="1">
        <v>5023</v>
      </c>
      <c r="W5025" s="1" t="s">
        <v>5445</v>
      </c>
    </row>
    <row r="5026" spans="22:23" x14ac:dyDescent="0.25">
      <c r="V5026" s="1">
        <v>5024</v>
      </c>
      <c r="W5026" s="1" t="s">
        <v>6396</v>
      </c>
    </row>
    <row r="5027" spans="22:23" x14ac:dyDescent="0.25">
      <c r="V5027" s="1">
        <v>5025</v>
      </c>
      <c r="W5027" s="1" t="s">
        <v>5648</v>
      </c>
    </row>
    <row r="5028" spans="22:23" x14ac:dyDescent="0.25">
      <c r="V5028" s="1">
        <v>5026</v>
      </c>
      <c r="W5028" s="1" t="s">
        <v>4969</v>
      </c>
    </row>
    <row r="5029" spans="22:23" x14ac:dyDescent="0.25">
      <c r="V5029" s="1">
        <v>5027</v>
      </c>
      <c r="W5029" s="1" t="s">
        <v>5852</v>
      </c>
    </row>
    <row r="5030" spans="22:23" x14ac:dyDescent="0.25">
      <c r="V5030" s="1">
        <v>5028</v>
      </c>
      <c r="W5030" s="1" t="s">
        <v>5988</v>
      </c>
    </row>
    <row r="5031" spans="22:23" x14ac:dyDescent="0.25">
      <c r="V5031" s="1">
        <v>5029</v>
      </c>
      <c r="W5031" s="1" t="s">
        <v>5071</v>
      </c>
    </row>
    <row r="5032" spans="22:23" x14ac:dyDescent="0.25">
      <c r="V5032" s="1">
        <v>5030</v>
      </c>
      <c r="W5032" s="1" t="s">
        <v>6430</v>
      </c>
    </row>
    <row r="5033" spans="22:23" x14ac:dyDescent="0.25">
      <c r="V5033" s="1">
        <v>5031</v>
      </c>
      <c r="W5033" s="1" t="s">
        <v>5479</v>
      </c>
    </row>
    <row r="5034" spans="22:23" x14ac:dyDescent="0.25">
      <c r="V5034" s="1">
        <v>5032</v>
      </c>
      <c r="W5034" s="1" t="s">
        <v>4833</v>
      </c>
    </row>
    <row r="5035" spans="22:23" x14ac:dyDescent="0.25">
      <c r="V5035" s="1">
        <v>5033</v>
      </c>
      <c r="W5035" s="1" t="s">
        <v>5037</v>
      </c>
    </row>
    <row r="5036" spans="22:23" x14ac:dyDescent="0.25">
      <c r="V5036" s="1">
        <v>5034</v>
      </c>
      <c r="W5036" s="1" t="s">
        <v>6464</v>
      </c>
    </row>
    <row r="5037" spans="22:23" x14ac:dyDescent="0.25">
      <c r="V5037" s="1">
        <v>5035</v>
      </c>
      <c r="W5037" s="1" t="s">
        <v>6056</v>
      </c>
    </row>
    <row r="5038" spans="22:23" x14ac:dyDescent="0.25">
      <c r="V5038" s="1">
        <v>5036</v>
      </c>
      <c r="W5038" s="1" t="s">
        <v>5784</v>
      </c>
    </row>
    <row r="5039" spans="22:23" x14ac:dyDescent="0.25">
      <c r="V5039" s="1">
        <v>5037</v>
      </c>
      <c r="W5039" s="1" t="s">
        <v>4799</v>
      </c>
    </row>
    <row r="5040" spans="22:23" x14ac:dyDescent="0.25">
      <c r="V5040" s="1">
        <v>5038</v>
      </c>
      <c r="W5040" s="1" t="s">
        <v>6498</v>
      </c>
    </row>
    <row r="5041" spans="22:23" x14ac:dyDescent="0.25">
      <c r="V5041" s="1">
        <v>5039</v>
      </c>
      <c r="W5041" s="1" t="s">
        <v>6532</v>
      </c>
    </row>
    <row r="5042" spans="22:23" x14ac:dyDescent="0.25">
      <c r="V5042" s="1">
        <v>5040</v>
      </c>
      <c r="W5042" s="1" t="s">
        <v>6566</v>
      </c>
    </row>
    <row r="5043" spans="22:23" x14ac:dyDescent="0.25">
      <c r="V5043" s="1">
        <v>5041</v>
      </c>
      <c r="W5043" s="1" t="s">
        <v>5139</v>
      </c>
    </row>
    <row r="5044" spans="22:23" x14ac:dyDescent="0.25">
      <c r="V5044" s="1">
        <v>5042</v>
      </c>
      <c r="W5044" s="1" t="s">
        <v>5513</v>
      </c>
    </row>
    <row r="5045" spans="22:23" x14ac:dyDescent="0.25">
      <c r="V5045" s="1">
        <v>5043</v>
      </c>
      <c r="W5045" s="1" t="s">
        <v>5886</v>
      </c>
    </row>
    <row r="5046" spans="22:23" x14ac:dyDescent="0.25">
      <c r="V5046" s="1">
        <v>5044</v>
      </c>
      <c r="W5046" s="1" t="s">
        <v>5920</v>
      </c>
    </row>
    <row r="5047" spans="22:23" x14ac:dyDescent="0.25">
      <c r="V5047" s="1">
        <v>5045</v>
      </c>
      <c r="W5047" s="1" t="s">
        <v>6022</v>
      </c>
    </row>
    <row r="5048" spans="22:23" x14ac:dyDescent="0.25">
      <c r="V5048" s="1">
        <v>5046</v>
      </c>
      <c r="W5048" s="1" t="s">
        <v>6668</v>
      </c>
    </row>
    <row r="5049" spans="22:23" x14ac:dyDescent="0.25">
      <c r="V5049" s="1">
        <v>5047</v>
      </c>
      <c r="W5049" s="1" t="s">
        <v>5818</v>
      </c>
    </row>
    <row r="5050" spans="22:23" x14ac:dyDescent="0.25">
      <c r="V5050" s="1">
        <v>5048</v>
      </c>
      <c r="W5050" s="1" t="s">
        <v>4935</v>
      </c>
    </row>
    <row r="5051" spans="22:23" x14ac:dyDescent="0.25">
      <c r="V5051" s="1">
        <v>5049</v>
      </c>
      <c r="W5051" s="1" t="s">
        <v>4731</v>
      </c>
    </row>
    <row r="5052" spans="22:23" x14ac:dyDescent="0.25">
      <c r="V5052" s="1">
        <v>5050</v>
      </c>
      <c r="W5052" s="1" t="s">
        <v>6634</v>
      </c>
    </row>
    <row r="5053" spans="22:23" x14ac:dyDescent="0.25">
      <c r="V5053" s="1">
        <v>5051</v>
      </c>
      <c r="W5053" s="1" t="s">
        <v>4629</v>
      </c>
    </row>
    <row r="5054" spans="22:23" x14ac:dyDescent="0.25">
      <c r="V5054" s="1">
        <v>5052</v>
      </c>
      <c r="W5054" s="1" t="s">
        <v>6090</v>
      </c>
    </row>
    <row r="5055" spans="22:23" x14ac:dyDescent="0.25">
      <c r="V5055" s="1">
        <v>5053</v>
      </c>
      <c r="W5055" s="1" t="s">
        <v>4697</v>
      </c>
    </row>
    <row r="5056" spans="22:23" x14ac:dyDescent="0.25">
      <c r="V5056" s="1">
        <v>5054</v>
      </c>
      <c r="W5056" s="1" t="s">
        <v>6702</v>
      </c>
    </row>
    <row r="5057" spans="22:23" x14ac:dyDescent="0.25">
      <c r="V5057" s="1">
        <v>5055</v>
      </c>
      <c r="W5057" s="1" t="s">
        <v>5315</v>
      </c>
    </row>
    <row r="5058" spans="22:23" x14ac:dyDescent="0.25">
      <c r="V5058" s="1">
        <v>5056</v>
      </c>
      <c r="W5058" s="1" t="s">
        <v>6198</v>
      </c>
    </row>
    <row r="5059" spans="22:23" x14ac:dyDescent="0.25">
      <c r="V5059" s="1">
        <v>5057</v>
      </c>
      <c r="W5059" s="1" t="s">
        <v>6130</v>
      </c>
    </row>
    <row r="5060" spans="22:23" x14ac:dyDescent="0.25">
      <c r="V5060" s="1">
        <v>5058</v>
      </c>
      <c r="W5060" s="1" t="s">
        <v>5281</v>
      </c>
    </row>
    <row r="5061" spans="22:23" x14ac:dyDescent="0.25">
      <c r="V5061" s="1">
        <v>5059</v>
      </c>
      <c r="W5061" s="1" t="s">
        <v>5213</v>
      </c>
    </row>
    <row r="5062" spans="22:23" x14ac:dyDescent="0.25">
      <c r="V5062" s="1">
        <v>5060</v>
      </c>
      <c r="W5062" s="1" t="s">
        <v>5586</v>
      </c>
    </row>
    <row r="5063" spans="22:23" x14ac:dyDescent="0.25">
      <c r="V5063" s="1">
        <v>5061</v>
      </c>
      <c r="W5063" s="1" t="s">
        <v>5247</v>
      </c>
    </row>
    <row r="5064" spans="22:23" x14ac:dyDescent="0.25">
      <c r="V5064" s="1">
        <v>5062</v>
      </c>
      <c r="W5064" s="1" t="s">
        <v>6164</v>
      </c>
    </row>
    <row r="5065" spans="22:23" x14ac:dyDescent="0.25">
      <c r="V5065" s="1">
        <v>5063</v>
      </c>
      <c r="W5065" s="1" t="s">
        <v>5756</v>
      </c>
    </row>
    <row r="5066" spans="22:23" x14ac:dyDescent="0.25">
      <c r="V5066" s="1">
        <v>5064</v>
      </c>
      <c r="W5066" s="1" t="s">
        <v>4771</v>
      </c>
    </row>
    <row r="5067" spans="22:23" x14ac:dyDescent="0.25">
      <c r="V5067" s="1">
        <v>5065</v>
      </c>
      <c r="W5067" s="1" t="s">
        <v>4873</v>
      </c>
    </row>
    <row r="5068" spans="22:23" x14ac:dyDescent="0.25">
      <c r="V5068" s="1">
        <v>5066</v>
      </c>
      <c r="W5068" s="1" t="s">
        <v>6232</v>
      </c>
    </row>
    <row r="5069" spans="22:23" x14ac:dyDescent="0.25">
      <c r="V5069" s="1">
        <v>5067</v>
      </c>
      <c r="W5069" s="1" t="s">
        <v>5349</v>
      </c>
    </row>
    <row r="5070" spans="22:23" x14ac:dyDescent="0.25">
      <c r="V5070" s="1">
        <v>5068</v>
      </c>
      <c r="W5070" s="1" t="s">
        <v>5552</v>
      </c>
    </row>
    <row r="5071" spans="22:23" x14ac:dyDescent="0.25">
      <c r="V5071" s="1">
        <v>5069</v>
      </c>
      <c r="W5071" s="1" t="s">
        <v>5688</v>
      </c>
    </row>
    <row r="5072" spans="22:23" x14ac:dyDescent="0.25">
      <c r="V5072" s="1">
        <v>5070</v>
      </c>
      <c r="W5072" s="1" t="s">
        <v>5620</v>
      </c>
    </row>
    <row r="5073" spans="22:23" x14ac:dyDescent="0.25">
      <c r="V5073" s="1">
        <v>5071</v>
      </c>
      <c r="W5073" s="1" t="s">
        <v>5009</v>
      </c>
    </row>
    <row r="5074" spans="22:23" x14ac:dyDescent="0.25">
      <c r="V5074" s="1">
        <v>5072</v>
      </c>
      <c r="W5074" s="1" t="s">
        <v>6266</v>
      </c>
    </row>
    <row r="5075" spans="22:23" x14ac:dyDescent="0.25">
      <c r="V5075" s="1">
        <v>5073</v>
      </c>
      <c r="W5075" s="1" t="s">
        <v>5383</v>
      </c>
    </row>
    <row r="5076" spans="22:23" x14ac:dyDescent="0.25">
      <c r="V5076" s="1">
        <v>5074</v>
      </c>
      <c r="W5076" s="1" t="s">
        <v>5960</v>
      </c>
    </row>
    <row r="5077" spans="22:23" x14ac:dyDescent="0.25">
      <c r="V5077" s="1">
        <v>5075</v>
      </c>
      <c r="W5077" s="1" t="s">
        <v>5722</v>
      </c>
    </row>
    <row r="5078" spans="22:23" x14ac:dyDescent="0.25">
      <c r="V5078" s="1">
        <v>5076</v>
      </c>
      <c r="W5078" s="1" t="s">
        <v>6606</v>
      </c>
    </row>
    <row r="5079" spans="22:23" x14ac:dyDescent="0.25">
      <c r="V5079" s="1">
        <v>5077</v>
      </c>
      <c r="W5079" s="1" t="s">
        <v>5111</v>
      </c>
    </row>
    <row r="5080" spans="22:23" x14ac:dyDescent="0.25">
      <c r="V5080" s="1">
        <v>5078</v>
      </c>
      <c r="W5080" s="1" t="s">
        <v>4907</v>
      </c>
    </row>
    <row r="5081" spans="22:23" x14ac:dyDescent="0.25">
      <c r="V5081" s="1">
        <v>5079</v>
      </c>
      <c r="W5081" s="1" t="s">
        <v>5179</v>
      </c>
    </row>
    <row r="5082" spans="22:23" x14ac:dyDescent="0.25">
      <c r="V5082" s="1">
        <v>5080</v>
      </c>
      <c r="W5082" s="1" t="s">
        <v>6742</v>
      </c>
    </row>
    <row r="5083" spans="22:23" x14ac:dyDescent="0.25">
      <c r="V5083" s="1">
        <v>5081</v>
      </c>
      <c r="W5083" s="1" t="s">
        <v>5417</v>
      </c>
    </row>
    <row r="5084" spans="22:23" x14ac:dyDescent="0.25">
      <c r="V5084" s="1">
        <v>5082</v>
      </c>
      <c r="W5084" s="1" t="s">
        <v>4669</v>
      </c>
    </row>
    <row r="5085" spans="22:23" x14ac:dyDescent="0.25">
      <c r="V5085" s="1">
        <v>5083</v>
      </c>
      <c r="W5085" s="1" t="s">
        <v>6300</v>
      </c>
    </row>
    <row r="5086" spans="22:23" x14ac:dyDescent="0.25">
      <c r="V5086" s="1">
        <v>5084</v>
      </c>
      <c r="W5086" s="1" t="s">
        <v>6334</v>
      </c>
    </row>
    <row r="5087" spans="22:23" x14ac:dyDescent="0.25">
      <c r="V5087" s="1">
        <v>5085</v>
      </c>
      <c r="W5087" s="1" t="s">
        <v>6368</v>
      </c>
    </row>
    <row r="5088" spans="22:23" x14ac:dyDescent="0.25">
      <c r="V5088" s="1">
        <v>5086</v>
      </c>
      <c r="W5088" s="1" t="s">
        <v>5451</v>
      </c>
    </row>
    <row r="5089" spans="22:23" x14ac:dyDescent="0.25">
      <c r="V5089" s="1">
        <v>5087</v>
      </c>
      <c r="W5089" s="1" t="s">
        <v>6402</v>
      </c>
    </row>
    <row r="5090" spans="22:23" x14ac:dyDescent="0.25">
      <c r="V5090" s="1">
        <v>5088</v>
      </c>
      <c r="W5090" s="1" t="s">
        <v>5654</v>
      </c>
    </row>
    <row r="5091" spans="22:23" x14ac:dyDescent="0.25">
      <c r="V5091" s="1">
        <v>5089</v>
      </c>
      <c r="W5091" s="1" t="s">
        <v>4975</v>
      </c>
    </row>
    <row r="5092" spans="22:23" x14ac:dyDescent="0.25">
      <c r="V5092" s="1">
        <v>5090</v>
      </c>
      <c r="W5092" s="1" t="s">
        <v>5858</v>
      </c>
    </row>
    <row r="5093" spans="22:23" x14ac:dyDescent="0.25">
      <c r="V5093" s="1">
        <v>5091</v>
      </c>
      <c r="W5093" s="1" t="s">
        <v>5994</v>
      </c>
    </row>
    <row r="5094" spans="22:23" x14ac:dyDescent="0.25">
      <c r="V5094" s="1">
        <v>5092</v>
      </c>
      <c r="W5094" s="1" t="s">
        <v>5077</v>
      </c>
    </row>
    <row r="5095" spans="22:23" x14ac:dyDescent="0.25">
      <c r="V5095" s="1">
        <v>5093</v>
      </c>
      <c r="W5095" s="1" t="s">
        <v>6436</v>
      </c>
    </row>
    <row r="5096" spans="22:23" x14ac:dyDescent="0.25">
      <c r="V5096" s="1">
        <v>5094</v>
      </c>
      <c r="W5096" s="1" t="s">
        <v>5485</v>
      </c>
    </row>
    <row r="5097" spans="22:23" x14ac:dyDescent="0.25">
      <c r="V5097" s="1">
        <v>5095</v>
      </c>
      <c r="W5097" s="1" t="s">
        <v>4839</v>
      </c>
    </row>
    <row r="5098" spans="22:23" x14ac:dyDescent="0.25">
      <c r="V5098" s="1">
        <v>5096</v>
      </c>
      <c r="W5098" s="1" t="s">
        <v>5043</v>
      </c>
    </row>
    <row r="5099" spans="22:23" x14ac:dyDescent="0.25">
      <c r="V5099" s="1">
        <v>5097</v>
      </c>
      <c r="W5099" s="1" t="s">
        <v>6470</v>
      </c>
    </row>
    <row r="5100" spans="22:23" x14ac:dyDescent="0.25">
      <c r="V5100" s="1">
        <v>5098</v>
      </c>
      <c r="W5100" s="1" t="s">
        <v>6062</v>
      </c>
    </row>
    <row r="5101" spans="22:23" x14ac:dyDescent="0.25">
      <c r="V5101" s="1">
        <v>5099</v>
      </c>
      <c r="W5101" s="1" t="s">
        <v>5790</v>
      </c>
    </row>
    <row r="5102" spans="22:23" x14ac:dyDescent="0.25">
      <c r="V5102" s="1">
        <v>5100</v>
      </c>
      <c r="W5102" s="1" t="s">
        <v>4805</v>
      </c>
    </row>
    <row r="5103" spans="22:23" x14ac:dyDescent="0.25">
      <c r="V5103" s="1">
        <v>5101</v>
      </c>
      <c r="W5103" s="1" t="s">
        <v>6504</v>
      </c>
    </row>
    <row r="5104" spans="22:23" x14ac:dyDescent="0.25">
      <c r="V5104" s="1">
        <v>5102</v>
      </c>
      <c r="W5104" s="1" t="s">
        <v>6538</v>
      </c>
    </row>
    <row r="5105" spans="22:23" x14ac:dyDescent="0.25">
      <c r="V5105" s="1">
        <v>5103</v>
      </c>
      <c r="W5105" s="1" t="s">
        <v>6572</v>
      </c>
    </row>
    <row r="5106" spans="22:23" x14ac:dyDescent="0.25">
      <c r="V5106" s="1">
        <v>5104</v>
      </c>
      <c r="W5106" s="1" t="s">
        <v>5145</v>
      </c>
    </row>
    <row r="5107" spans="22:23" x14ac:dyDescent="0.25">
      <c r="V5107" s="1">
        <v>5105</v>
      </c>
      <c r="W5107" s="1" t="s">
        <v>5519</v>
      </c>
    </row>
    <row r="5108" spans="22:23" x14ac:dyDescent="0.25">
      <c r="V5108" s="1">
        <v>5106</v>
      </c>
      <c r="W5108" s="1" t="s">
        <v>5892</v>
      </c>
    </row>
    <row r="5109" spans="22:23" x14ac:dyDescent="0.25">
      <c r="V5109" s="1">
        <v>5107</v>
      </c>
      <c r="W5109" s="1" t="s">
        <v>5926</v>
      </c>
    </row>
    <row r="5110" spans="22:23" x14ac:dyDescent="0.25">
      <c r="V5110" s="1">
        <v>5108</v>
      </c>
      <c r="W5110" s="1" t="s">
        <v>6028</v>
      </c>
    </row>
    <row r="5111" spans="22:23" x14ac:dyDescent="0.25">
      <c r="V5111" s="1">
        <v>5109</v>
      </c>
      <c r="W5111" s="1" t="s">
        <v>6674</v>
      </c>
    </row>
    <row r="5112" spans="22:23" x14ac:dyDescent="0.25">
      <c r="V5112" s="1">
        <v>5110</v>
      </c>
      <c r="W5112" s="1" t="s">
        <v>5824</v>
      </c>
    </row>
    <row r="5113" spans="22:23" x14ac:dyDescent="0.25">
      <c r="V5113" s="1">
        <v>5111</v>
      </c>
      <c r="W5113" s="1" t="s">
        <v>4941</v>
      </c>
    </row>
    <row r="5114" spans="22:23" x14ac:dyDescent="0.25">
      <c r="V5114" s="1">
        <v>5112</v>
      </c>
      <c r="W5114" s="1" t="s">
        <v>4737</v>
      </c>
    </row>
    <row r="5115" spans="22:23" x14ac:dyDescent="0.25">
      <c r="V5115" s="1">
        <v>5113</v>
      </c>
      <c r="W5115" s="1" t="s">
        <v>6640</v>
      </c>
    </row>
    <row r="5116" spans="22:23" x14ac:dyDescent="0.25">
      <c r="V5116" s="1">
        <v>5114</v>
      </c>
      <c r="W5116" s="1" t="s">
        <v>4635</v>
      </c>
    </row>
    <row r="5117" spans="22:23" x14ac:dyDescent="0.25">
      <c r="V5117" s="1">
        <v>5115</v>
      </c>
      <c r="W5117" s="1" t="s">
        <v>6096</v>
      </c>
    </row>
    <row r="5118" spans="22:23" x14ac:dyDescent="0.25">
      <c r="V5118" s="1">
        <v>5116</v>
      </c>
      <c r="W5118" s="1" t="s">
        <v>4703</v>
      </c>
    </row>
    <row r="5119" spans="22:23" x14ac:dyDescent="0.25">
      <c r="V5119" s="1">
        <v>5117</v>
      </c>
      <c r="W5119" s="1" t="s">
        <v>6708</v>
      </c>
    </row>
    <row r="5120" spans="22:23" x14ac:dyDescent="0.25">
      <c r="V5120" s="1">
        <v>5118</v>
      </c>
      <c r="W5120" s="1" t="s">
        <v>5311</v>
      </c>
    </row>
    <row r="5121" spans="22:23" x14ac:dyDescent="0.25">
      <c r="V5121" s="1">
        <v>5119</v>
      </c>
      <c r="W5121" s="1" t="s">
        <v>6194</v>
      </c>
    </row>
    <row r="5122" spans="22:23" x14ac:dyDescent="0.25">
      <c r="V5122" s="1">
        <v>5120</v>
      </c>
      <c r="W5122" s="1" t="s">
        <v>6126</v>
      </c>
    </row>
    <row r="5123" spans="22:23" x14ac:dyDescent="0.25">
      <c r="V5123" s="1">
        <v>5121</v>
      </c>
      <c r="W5123" s="1" t="s">
        <v>5277</v>
      </c>
    </row>
    <row r="5124" spans="22:23" x14ac:dyDescent="0.25">
      <c r="V5124" s="1">
        <v>5122</v>
      </c>
      <c r="W5124" s="1" t="s">
        <v>5209</v>
      </c>
    </row>
    <row r="5125" spans="22:23" x14ac:dyDescent="0.25">
      <c r="V5125" s="1">
        <v>5123</v>
      </c>
      <c r="W5125" s="1" t="s">
        <v>5582</v>
      </c>
    </row>
    <row r="5126" spans="22:23" x14ac:dyDescent="0.25">
      <c r="V5126" s="1">
        <v>5124</v>
      </c>
      <c r="W5126" s="1" t="s">
        <v>5243</v>
      </c>
    </row>
    <row r="5127" spans="22:23" x14ac:dyDescent="0.25">
      <c r="V5127" s="1">
        <v>5125</v>
      </c>
      <c r="W5127" s="1" t="s">
        <v>6160</v>
      </c>
    </row>
    <row r="5128" spans="22:23" x14ac:dyDescent="0.25">
      <c r="V5128" s="1">
        <v>5126</v>
      </c>
      <c r="W5128" s="1" t="s">
        <v>5752</v>
      </c>
    </row>
    <row r="5129" spans="22:23" x14ac:dyDescent="0.25">
      <c r="V5129" s="1">
        <v>5127</v>
      </c>
      <c r="W5129" s="1" t="s">
        <v>4767</v>
      </c>
    </row>
    <row r="5130" spans="22:23" x14ac:dyDescent="0.25">
      <c r="V5130" s="1">
        <v>5128</v>
      </c>
      <c r="W5130" s="1" t="s">
        <v>4869</v>
      </c>
    </row>
    <row r="5131" spans="22:23" x14ac:dyDescent="0.25">
      <c r="V5131" s="1">
        <v>5129</v>
      </c>
      <c r="W5131" s="1" t="s">
        <v>6228</v>
      </c>
    </row>
    <row r="5132" spans="22:23" x14ac:dyDescent="0.25">
      <c r="V5132" s="1">
        <v>5130</v>
      </c>
      <c r="W5132" s="1" t="s">
        <v>5345</v>
      </c>
    </row>
    <row r="5133" spans="22:23" x14ac:dyDescent="0.25">
      <c r="V5133" s="1">
        <v>5131</v>
      </c>
      <c r="W5133" s="1" t="s">
        <v>5548</v>
      </c>
    </row>
    <row r="5134" spans="22:23" x14ac:dyDescent="0.25">
      <c r="V5134" s="1">
        <v>5132</v>
      </c>
      <c r="W5134" s="1" t="s">
        <v>5684</v>
      </c>
    </row>
    <row r="5135" spans="22:23" x14ac:dyDescent="0.25">
      <c r="V5135" s="1">
        <v>5133</v>
      </c>
      <c r="W5135" s="1" t="s">
        <v>5616</v>
      </c>
    </row>
    <row r="5136" spans="22:23" x14ac:dyDescent="0.25">
      <c r="V5136" s="1">
        <v>5134</v>
      </c>
      <c r="W5136" s="1" t="s">
        <v>5005</v>
      </c>
    </row>
    <row r="5137" spans="22:23" x14ac:dyDescent="0.25">
      <c r="V5137" s="1">
        <v>5135</v>
      </c>
      <c r="W5137" s="1" t="s">
        <v>6262</v>
      </c>
    </row>
    <row r="5138" spans="22:23" x14ac:dyDescent="0.25">
      <c r="V5138" s="1">
        <v>5136</v>
      </c>
      <c r="W5138" s="1" t="s">
        <v>5379</v>
      </c>
    </row>
    <row r="5139" spans="22:23" x14ac:dyDescent="0.25">
      <c r="V5139" s="1">
        <v>5137</v>
      </c>
      <c r="W5139" s="1" t="s">
        <v>5956</v>
      </c>
    </row>
    <row r="5140" spans="22:23" x14ac:dyDescent="0.25">
      <c r="V5140" s="1">
        <v>5138</v>
      </c>
      <c r="W5140" s="1" t="s">
        <v>5718</v>
      </c>
    </row>
    <row r="5141" spans="22:23" x14ac:dyDescent="0.25">
      <c r="V5141" s="1">
        <v>5139</v>
      </c>
      <c r="W5141" s="1" t="s">
        <v>6602</v>
      </c>
    </row>
    <row r="5142" spans="22:23" x14ac:dyDescent="0.25">
      <c r="V5142" s="1">
        <v>5140</v>
      </c>
      <c r="W5142" s="1" t="s">
        <v>5107</v>
      </c>
    </row>
    <row r="5143" spans="22:23" x14ac:dyDescent="0.25">
      <c r="V5143" s="1">
        <v>5141</v>
      </c>
      <c r="W5143" s="1" t="s">
        <v>4903</v>
      </c>
    </row>
    <row r="5144" spans="22:23" x14ac:dyDescent="0.25">
      <c r="V5144" s="1">
        <v>5142</v>
      </c>
      <c r="W5144" s="1" t="s">
        <v>5175</v>
      </c>
    </row>
    <row r="5145" spans="22:23" x14ac:dyDescent="0.25">
      <c r="V5145" s="1">
        <v>5143</v>
      </c>
      <c r="W5145" s="1" t="s">
        <v>6738</v>
      </c>
    </row>
    <row r="5146" spans="22:23" x14ac:dyDescent="0.25">
      <c r="V5146" s="1">
        <v>5144</v>
      </c>
      <c r="W5146" s="1" t="s">
        <v>5413</v>
      </c>
    </row>
    <row r="5147" spans="22:23" x14ac:dyDescent="0.25">
      <c r="V5147" s="1">
        <v>5145</v>
      </c>
      <c r="W5147" s="1" t="s">
        <v>4665</v>
      </c>
    </row>
    <row r="5148" spans="22:23" x14ac:dyDescent="0.25">
      <c r="V5148" s="1">
        <v>5146</v>
      </c>
      <c r="W5148" s="1" t="s">
        <v>6296</v>
      </c>
    </row>
    <row r="5149" spans="22:23" x14ac:dyDescent="0.25">
      <c r="V5149" s="1">
        <v>5147</v>
      </c>
      <c r="W5149" s="1" t="s">
        <v>6330</v>
      </c>
    </row>
    <row r="5150" spans="22:23" x14ac:dyDescent="0.25">
      <c r="V5150" s="1">
        <v>5148</v>
      </c>
      <c r="W5150" s="1" t="s">
        <v>6364</v>
      </c>
    </row>
    <row r="5151" spans="22:23" x14ac:dyDescent="0.25">
      <c r="V5151" s="1">
        <v>5149</v>
      </c>
      <c r="W5151" s="1" t="s">
        <v>5447</v>
      </c>
    </row>
    <row r="5152" spans="22:23" x14ac:dyDescent="0.25">
      <c r="V5152" s="1">
        <v>5150</v>
      </c>
      <c r="W5152" s="1" t="s">
        <v>6398</v>
      </c>
    </row>
    <row r="5153" spans="22:23" x14ac:dyDescent="0.25">
      <c r="V5153" s="1">
        <v>5151</v>
      </c>
      <c r="W5153" s="1" t="s">
        <v>5650</v>
      </c>
    </row>
    <row r="5154" spans="22:23" x14ac:dyDescent="0.25">
      <c r="V5154" s="1">
        <v>5152</v>
      </c>
      <c r="W5154" s="1" t="s">
        <v>4971</v>
      </c>
    </row>
    <row r="5155" spans="22:23" x14ac:dyDescent="0.25">
      <c r="V5155" s="1">
        <v>5153</v>
      </c>
      <c r="W5155" s="1" t="s">
        <v>5854</v>
      </c>
    </row>
    <row r="5156" spans="22:23" x14ac:dyDescent="0.25">
      <c r="V5156" s="1">
        <v>5154</v>
      </c>
      <c r="W5156" s="1" t="s">
        <v>5990</v>
      </c>
    </row>
    <row r="5157" spans="22:23" x14ac:dyDescent="0.25">
      <c r="V5157" s="1">
        <v>5155</v>
      </c>
      <c r="W5157" s="1" t="s">
        <v>5073</v>
      </c>
    </row>
    <row r="5158" spans="22:23" x14ac:dyDescent="0.25">
      <c r="V5158" s="1">
        <v>5156</v>
      </c>
      <c r="W5158" s="1" t="s">
        <v>6432</v>
      </c>
    </row>
    <row r="5159" spans="22:23" x14ac:dyDescent="0.25">
      <c r="V5159" s="1">
        <v>5157</v>
      </c>
      <c r="W5159" s="1" t="s">
        <v>5481</v>
      </c>
    </row>
    <row r="5160" spans="22:23" x14ac:dyDescent="0.25">
      <c r="V5160" s="1">
        <v>5158</v>
      </c>
      <c r="W5160" s="1" t="s">
        <v>4835</v>
      </c>
    </row>
    <row r="5161" spans="22:23" x14ac:dyDescent="0.25">
      <c r="V5161" s="1">
        <v>5159</v>
      </c>
      <c r="W5161" s="1" t="s">
        <v>5039</v>
      </c>
    </row>
    <row r="5162" spans="22:23" x14ac:dyDescent="0.25">
      <c r="V5162" s="1">
        <v>5160</v>
      </c>
      <c r="W5162" s="1" t="s">
        <v>6466</v>
      </c>
    </row>
    <row r="5163" spans="22:23" x14ac:dyDescent="0.25">
      <c r="V5163" s="1">
        <v>5161</v>
      </c>
      <c r="W5163" s="1" t="s">
        <v>6058</v>
      </c>
    </row>
    <row r="5164" spans="22:23" x14ac:dyDescent="0.25">
      <c r="V5164" s="1">
        <v>5162</v>
      </c>
      <c r="W5164" s="1" t="s">
        <v>5786</v>
      </c>
    </row>
    <row r="5165" spans="22:23" x14ac:dyDescent="0.25">
      <c r="V5165" s="1">
        <v>5163</v>
      </c>
      <c r="W5165" s="1" t="s">
        <v>4801</v>
      </c>
    </row>
    <row r="5166" spans="22:23" x14ac:dyDescent="0.25">
      <c r="V5166" s="1">
        <v>5164</v>
      </c>
      <c r="W5166" s="1" t="s">
        <v>6500</v>
      </c>
    </row>
    <row r="5167" spans="22:23" x14ac:dyDescent="0.25">
      <c r="V5167" s="1">
        <v>5165</v>
      </c>
      <c r="W5167" s="1" t="s">
        <v>6534</v>
      </c>
    </row>
    <row r="5168" spans="22:23" x14ac:dyDescent="0.25">
      <c r="V5168" s="1">
        <v>5166</v>
      </c>
      <c r="W5168" s="1" t="s">
        <v>6568</v>
      </c>
    </row>
    <row r="5169" spans="22:23" x14ac:dyDescent="0.25">
      <c r="V5169" s="1">
        <v>5167</v>
      </c>
      <c r="W5169" s="1" t="s">
        <v>5141</v>
      </c>
    </row>
    <row r="5170" spans="22:23" x14ac:dyDescent="0.25">
      <c r="V5170" s="1">
        <v>5168</v>
      </c>
      <c r="W5170" s="1" t="s">
        <v>5515</v>
      </c>
    </row>
    <row r="5171" spans="22:23" x14ac:dyDescent="0.25">
      <c r="V5171" s="1">
        <v>5169</v>
      </c>
      <c r="W5171" s="1" t="s">
        <v>5888</v>
      </c>
    </row>
    <row r="5172" spans="22:23" x14ac:dyDescent="0.25">
      <c r="V5172" s="1">
        <v>5170</v>
      </c>
      <c r="W5172" s="1" t="s">
        <v>5922</v>
      </c>
    </row>
    <row r="5173" spans="22:23" x14ac:dyDescent="0.25">
      <c r="V5173" s="1">
        <v>5171</v>
      </c>
      <c r="W5173" s="1" t="s">
        <v>6024</v>
      </c>
    </row>
    <row r="5174" spans="22:23" x14ac:dyDescent="0.25">
      <c r="V5174" s="1">
        <v>5172</v>
      </c>
      <c r="W5174" s="1" t="s">
        <v>6670</v>
      </c>
    </row>
    <row r="5175" spans="22:23" x14ac:dyDescent="0.25">
      <c r="V5175" s="1">
        <v>5173</v>
      </c>
      <c r="W5175" s="1" t="s">
        <v>5820</v>
      </c>
    </row>
    <row r="5176" spans="22:23" x14ac:dyDescent="0.25">
      <c r="V5176" s="1">
        <v>5174</v>
      </c>
      <c r="W5176" s="1" t="s">
        <v>4937</v>
      </c>
    </row>
    <row r="5177" spans="22:23" x14ac:dyDescent="0.25">
      <c r="V5177" s="1">
        <v>5175</v>
      </c>
      <c r="W5177" s="1" t="s">
        <v>4733</v>
      </c>
    </row>
    <row r="5178" spans="22:23" x14ac:dyDescent="0.25">
      <c r="V5178" s="1">
        <v>5176</v>
      </c>
      <c r="W5178" s="1" t="s">
        <v>6636</v>
      </c>
    </row>
    <row r="5179" spans="22:23" x14ac:dyDescent="0.25">
      <c r="V5179" s="1">
        <v>5177</v>
      </c>
      <c r="W5179" s="1" t="s">
        <v>4631</v>
      </c>
    </row>
    <row r="5180" spans="22:23" x14ac:dyDescent="0.25">
      <c r="V5180" s="1">
        <v>5178</v>
      </c>
      <c r="W5180" s="1" t="s">
        <v>6092</v>
      </c>
    </row>
    <row r="5181" spans="22:23" x14ac:dyDescent="0.25">
      <c r="V5181" s="1">
        <v>5179</v>
      </c>
      <c r="W5181" s="1" t="s">
        <v>4699</v>
      </c>
    </row>
    <row r="5182" spans="22:23" x14ac:dyDescent="0.25">
      <c r="V5182" s="1">
        <v>5180</v>
      </c>
      <c r="W5182" s="1" t="s">
        <v>6704</v>
      </c>
    </row>
    <row r="5183" spans="22:23" x14ac:dyDescent="0.25">
      <c r="V5183" s="1">
        <v>5181</v>
      </c>
      <c r="W5183" s="1" t="s">
        <v>5321</v>
      </c>
    </row>
    <row r="5184" spans="22:23" x14ac:dyDescent="0.25">
      <c r="V5184" s="1">
        <v>5182</v>
      </c>
      <c r="W5184" s="1" t="s">
        <v>6204</v>
      </c>
    </row>
    <row r="5185" spans="22:23" x14ac:dyDescent="0.25">
      <c r="V5185" s="1">
        <v>5183</v>
      </c>
      <c r="W5185" s="1" t="s">
        <v>6136</v>
      </c>
    </row>
    <row r="5186" spans="22:23" x14ac:dyDescent="0.25">
      <c r="V5186" s="1">
        <v>5184</v>
      </c>
      <c r="W5186" s="1" t="s">
        <v>5287</v>
      </c>
    </row>
    <row r="5187" spans="22:23" x14ac:dyDescent="0.25">
      <c r="V5187" s="1">
        <v>5185</v>
      </c>
      <c r="W5187" s="1" t="s">
        <v>5219</v>
      </c>
    </row>
    <row r="5188" spans="22:23" x14ac:dyDescent="0.25">
      <c r="V5188" s="1">
        <v>5186</v>
      </c>
      <c r="W5188" s="1" t="s">
        <v>5592</v>
      </c>
    </row>
    <row r="5189" spans="22:23" x14ac:dyDescent="0.25">
      <c r="V5189" s="1">
        <v>5187</v>
      </c>
      <c r="W5189" s="1" t="s">
        <v>5253</v>
      </c>
    </row>
    <row r="5190" spans="22:23" x14ac:dyDescent="0.25">
      <c r="V5190" s="1">
        <v>5188</v>
      </c>
      <c r="W5190" s="1" t="s">
        <v>6170</v>
      </c>
    </row>
    <row r="5191" spans="22:23" x14ac:dyDescent="0.25">
      <c r="V5191" s="1">
        <v>5189</v>
      </c>
      <c r="W5191" s="1" t="s">
        <v>5762</v>
      </c>
    </row>
    <row r="5192" spans="22:23" x14ac:dyDescent="0.25">
      <c r="V5192" s="1">
        <v>5190</v>
      </c>
      <c r="W5192" s="1" t="s">
        <v>4777</v>
      </c>
    </row>
    <row r="5193" spans="22:23" x14ac:dyDescent="0.25">
      <c r="V5193" s="1">
        <v>5191</v>
      </c>
      <c r="W5193" s="1" t="s">
        <v>4879</v>
      </c>
    </row>
    <row r="5194" spans="22:23" x14ac:dyDescent="0.25">
      <c r="V5194" s="1">
        <v>5192</v>
      </c>
      <c r="W5194" s="1" t="s">
        <v>6238</v>
      </c>
    </row>
    <row r="5195" spans="22:23" x14ac:dyDescent="0.25">
      <c r="V5195" s="1">
        <v>5193</v>
      </c>
      <c r="W5195" s="1" t="s">
        <v>5355</v>
      </c>
    </row>
    <row r="5196" spans="22:23" x14ac:dyDescent="0.25">
      <c r="V5196" s="1">
        <v>5194</v>
      </c>
      <c r="W5196" s="1" t="s">
        <v>5558</v>
      </c>
    </row>
    <row r="5197" spans="22:23" x14ac:dyDescent="0.25">
      <c r="V5197" s="1">
        <v>5195</v>
      </c>
      <c r="W5197" s="1" t="s">
        <v>5694</v>
      </c>
    </row>
    <row r="5198" spans="22:23" x14ac:dyDescent="0.25">
      <c r="V5198" s="1">
        <v>5196</v>
      </c>
      <c r="W5198" s="1" t="s">
        <v>5626</v>
      </c>
    </row>
    <row r="5199" spans="22:23" x14ac:dyDescent="0.25">
      <c r="V5199" s="1">
        <v>5197</v>
      </c>
      <c r="W5199" s="1" t="s">
        <v>5015</v>
      </c>
    </row>
    <row r="5200" spans="22:23" x14ac:dyDescent="0.25">
      <c r="V5200" s="1">
        <v>5198</v>
      </c>
      <c r="W5200" s="1" t="s">
        <v>6272</v>
      </c>
    </row>
    <row r="5201" spans="22:23" x14ac:dyDescent="0.25">
      <c r="V5201" s="1">
        <v>5199</v>
      </c>
      <c r="W5201" s="1" t="s">
        <v>5389</v>
      </c>
    </row>
    <row r="5202" spans="22:23" x14ac:dyDescent="0.25">
      <c r="V5202" s="1">
        <v>5200</v>
      </c>
      <c r="W5202" s="1" t="s">
        <v>5966</v>
      </c>
    </row>
    <row r="5203" spans="22:23" x14ac:dyDescent="0.25">
      <c r="V5203" s="1">
        <v>5201</v>
      </c>
      <c r="W5203" s="1" t="s">
        <v>5728</v>
      </c>
    </row>
    <row r="5204" spans="22:23" x14ac:dyDescent="0.25">
      <c r="V5204" s="1">
        <v>5202</v>
      </c>
      <c r="W5204" s="1" t="s">
        <v>6612</v>
      </c>
    </row>
    <row r="5205" spans="22:23" x14ac:dyDescent="0.25">
      <c r="V5205" s="1">
        <v>5203</v>
      </c>
      <c r="W5205" s="1" t="s">
        <v>5117</v>
      </c>
    </row>
    <row r="5206" spans="22:23" x14ac:dyDescent="0.25">
      <c r="V5206" s="1">
        <v>5204</v>
      </c>
      <c r="W5206" s="1" t="s">
        <v>4913</v>
      </c>
    </row>
    <row r="5207" spans="22:23" x14ac:dyDescent="0.25">
      <c r="V5207" s="1">
        <v>5205</v>
      </c>
      <c r="W5207" s="1" t="s">
        <v>5185</v>
      </c>
    </row>
    <row r="5208" spans="22:23" x14ac:dyDescent="0.25">
      <c r="V5208" s="1">
        <v>5206</v>
      </c>
      <c r="W5208" s="1" t="s">
        <v>6748</v>
      </c>
    </row>
    <row r="5209" spans="22:23" x14ac:dyDescent="0.25">
      <c r="V5209" s="1">
        <v>5207</v>
      </c>
      <c r="W5209" s="1" t="s">
        <v>5423</v>
      </c>
    </row>
    <row r="5210" spans="22:23" x14ac:dyDescent="0.25">
      <c r="V5210" s="1">
        <v>5208</v>
      </c>
      <c r="W5210" s="1" t="s">
        <v>4675</v>
      </c>
    </row>
    <row r="5211" spans="22:23" x14ac:dyDescent="0.25">
      <c r="V5211" s="1">
        <v>5209</v>
      </c>
      <c r="W5211" s="1" t="s">
        <v>6306</v>
      </c>
    </row>
    <row r="5212" spans="22:23" x14ac:dyDescent="0.25">
      <c r="V5212" s="1">
        <v>5210</v>
      </c>
      <c r="W5212" s="1" t="s">
        <v>6340</v>
      </c>
    </row>
    <row r="5213" spans="22:23" x14ac:dyDescent="0.25">
      <c r="V5213" s="1">
        <v>5211</v>
      </c>
      <c r="W5213" s="1" t="s">
        <v>6374</v>
      </c>
    </row>
    <row r="5214" spans="22:23" x14ac:dyDescent="0.25">
      <c r="V5214" s="1">
        <v>5212</v>
      </c>
      <c r="W5214" s="1" t="s">
        <v>5457</v>
      </c>
    </row>
    <row r="5215" spans="22:23" x14ac:dyDescent="0.25">
      <c r="V5215" s="1">
        <v>5213</v>
      </c>
      <c r="W5215" s="1" t="s">
        <v>6408</v>
      </c>
    </row>
    <row r="5216" spans="22:23" x14ac:dyDescent="0.25">
      <c r="V5216" s="1">
        <v>5214</v>
      </c>
      <c r="W5216" s="1" t="s">
        <v>5660</v>
      </c>
    </row>
    <row r="5217" spans="22:23" x14ac:dyDescent="0.25">
      <c r="V5217" s="1">
        <v>5215</v>
      </c>
      <c r="W5217" s="1" t="s">
        <v>4981</v>
      </c>
    </row>
    <row r="5218" spans="22:23" x14ac:dyDescent="0.25">
      <c r="V5218" s="1">
        <v>5216</v>
      </c>
      <c r="W5218" s="1" t="s">
        <v>5864</v>
      </c>
    </row>
    <row r="5219" spans="22:23" x14ac:dyDescent="0.25">
      <c r="V5219" s="1">
        <v>5217</v>
      </c>
      <c r="W5219" s="1" t="s">
        <v>6000</v>
      </c>
    </row>
    <row r="5220" spans="22:23" x14ac:dyDescent="0.25">
      <c r="V5220" s="1">
        <v>5218</v>
      </c>
      <c r="W5220" s="1" t="s">
        <v>5083</v>
      </c>
    </row>
    <row r="5221" spans="22:23" x14ac:dyDescent="0.25">
      <c r="V5221" s="1">
        <v>5219</v>
      </c>
      <c r="W5221" s="1" t="s">
        <v>6442</v>
      </c>
    </row>
    <row r="5222" spans="22:23" x14ac:dyDescent="0.25">
      <c r="V5222" s="1">
        <v>5220</v>
      </c>
      <c r="W5222" s="1" t="s">
        <v>5491</v>
      </c>
    </row>
    <row r="5223" spans="22:23" x14ac:dyDescent="0.25">
      <c r="V5223" s="1">
        <v>5221</v>
      </c>
      <c r="W5223" s="1" t="s">
        <v>4845</v>
      </c>
    </row>
    <row r="5224" spans="22:23" x14ac:dyDescent="0.25">
      <c r="V5224" s="1">
        <v>5222</v>
      </c>
      <c r="W5224" s="1" t="s">
        <v>5049</v>
      </c>
    </row>
    <row r="5225" spans="22:23" x14ac:dyDescent="0.25">
      <c r="V5225" s="1">
        <v>5223</v>
      </c>
      <c r="W5225" s="1" t="s">
        <v>6476</v>
      </c>
    </row>
    <row r="5226" spans="22:23" x14ac:dyDescent="0.25">
      <c r="V5226" s="1">
        <v>5224</v>
      </c>
      <c r="W5226" s="1" t="s">
        <v>6068</v>
      </c>
    </row>
    <row r="5227" spans="22:23" x14ac:dyDescent="0.25">
      <c r="V5227" s="1">
        <v>5225</v>
      </c>
      <c r="W5227" s="1" t="s">
        <v>5796</v>
      </c>
    </row>
    <row r="5228" spans="22:23" x14ac:dyDescent="0.25">
      <c r="V5228" s="1">
        <v>5226</v>
      </c>
      <c r="W5228" s="1" t="s">
        <v>4811</v>
      </c>
    </row>
    <row r="5229" spans="22:23" x14ac:dyDescent="0.25">
      <c r="V5229" s="1">
        <v>5227</v>
      </c>
      <c r="W5229" s="1" t="s">
        <v>6510</v>
      </c>
    </row>
    <row r="5230" spans="22:23" x14ac:dyDescent="0.25">
      <c r="V5230" s="1">
        <v>5228</v>
      </c>
      <c r="W5230" s="1" t="s">
        <v>6544</v>
      </c>
    </row>
    <row r="5231" spans="22:23" x14ac:dyDescent="0.25">
      <c r="V5231" s="1">
        <v>5229</v>
      </c>
      <c r="W5231" s="1" t="s">
        <v>6578</v>
      </c>
    </row>
    <row r="5232" spans="22:23" x14ac:dyDescent="0.25">
      <c r="V5232" s="1">
        <v>5230</v>
      </c>
      <c r="W5232" s="1" t="s">
        <v>5151</v>
      </c>
    </row>
    <row r="5233" spans="22:23" x14ac:dyDescent="0.25">
      <c r="V5233" s="1">
        <v>5231</v>
      </c>
      <c r="W5233" s="1" t="s">
        <v>5525</v>
      </c>
    </row>
    <row r="5234" spans="22:23" x14ac:dyDescent="0.25">
      <c r="V5234" s="1">
        <v>5232</v>
      </c>
      <c r="W5234" s="1" t="s">
        <v>5898</v>
      </c>
    </row>
    <row r="5235" spans="22:23" x14ac:dyDescent="0.25">
      <c r="V5235" s="1">
        <v>5233</v>
      </c>
      <c r="W5235" s="1" t="s">
        <v>5932</v>
      </c>
    </row>
    <row r="5236" spans="22:23" x14ac:dyDescent="0.25">
      <c r="V5236" s="1">
        <v>5234</v>
      </c>
      <c r="W5236" s="1" t="s">
        <v>6034</v>
      </c>
    </row>
    <row r="5237" spans="22:23" x14ac:dyDescent="0.25">
      <c r="V5237" s="1">
        <v>5235</v>
      </c>
      <c r="W5237" s="1" t="s">
        <v>6680</v>
      </c>
    </row>
    <row r="5238" spans="22:23" x14ac:dyDescent="0.25">
      <c r="V5238" s="1">
        <v>5236</v>
      </c>
      <c r="W5238" s="1" t="s">
        <v>5830</v>
      </c>
    </row>
    <row r="5239" spans="22:23" x14ac:dyDescent="0.25">
      <c r="V5239" s="1">
        <v>5237</v>
      </c>
      <c r="W5239" s="1" t="s">
        <v>4947</v>
      </c>
    </row>
    <row r="5240" spans="22:23" x14ac:dyDescent="0.25">
      <c r="V5240" s="1">
        <v>5238</v>
      </c>
      <c r="W5240" s="1" t="s">
        <v>4743</v>
      </c>
    </row>
    <row r="5241" spans="22:23" x14ac:dyDescent="0.25">
      <c r="V5241" s="1">
        <v>5239</v>
      </c>
      <c r="W5241" s="1" t="s">
        <v>6646</v>
      </c>
    </row>
    <row r="5242" spans="22:23" x14ac:dyDescent="0.25">
      <c r="V5242" s="1">
        <v>5240</v>
      </c>
      <c r="W5242" s="1" t="s">
        <v>4641</v>
      </c>
    </row>
    <row r="5243" spans="22:23" x14ac:dyDescent="0.25">
      <c r="V5243" s="1">
        <v>5241</v>
      </c>
      <c r="W5243" s="1" t="s">
        <v>6102</v>
      </c>
    </row>
    <row r="5244" spans="22:23" x14ac:dyDescent="0.25">
      <c r="V5244" s="1">
        <v>5242</v>
      </c>
      <c r="W5244" s="1" t="s">
        <v>4709</v>
      </c>
    </row>
    <row r="5245" spans="22:23" x14ac:dyDescent="0.25">
      <c r="V5245" s="1">
        <v>5243</v>
      </c>
      <c r="W5245" s="1" t="s">
        <v>6714</v>
      </c>
    </row>
    <row r="5246" spans="22:23" x14ac:dyDescent="0.25">
      <c r="V5246" s="1">
        <v>5244</v>
      </c>
      <c r="W5246" s="1" t="s">
        <v>5313</v>
      </c>
    </row>
    <row r="5247" spans="22:23" x14ac:dyDescent="0.25">
      <c r="V5247" s="1">
        <v>5245</v>
      </c>
      <c r="W5247" s="1" t="s">
        <v>6196</v>
      </c>
    </row>
    <row r="5248" spans="22:23" x14ac:dyDescent="0.25">
      <c r="V5248" s="1">
        <v>5246</v>
      </c>
      <c r="W5248" s="1" t="s">
        <v>6128</v>
      </c>
    </row>
    <row r="5249" spans="22:23" x14ac:dyDescent="0.25">
      <c r="V5249" s="1">
        <v>5247</v>
      </c>
      <c r="W5249" s="1" t="s">
        <v>5279</v>
      </c>
    </row>
    <row r="5250" spans="22:23" x14ac:dyDescent="0.25">
      <c r="V5250" s="1">
        <v>5248</v>
      </c>
      <c r="W5250" s="1" t="s">
        <v>5211</v>
      </c>
    </row>
    <row r="5251" spans="22:23" x14ac:dyDescent="0.25">
      <c r="V5251" s="1">
        <v>5249</v>
      </c>
      <c r="W5251" s="1" t="s">
        <v>5584</v>
      </c>
    </row>
    <row r="5252" spans="22:23" x14ac:dyDescent="0.25">
      <c r="V5252" s="1">
        <v>5250</v>
      </c>
      <c r="W5252" s="1" t="s">
        <v>5245</v>
      </c>
    </row>
    <row r="5253" spans="22:23" x14ac:dyDescent="0.25">
      <c r="V5253" s="1">
        <v>5251</v>
      </c>
      <c r="W5253" s="1" t="s">
        <v>6162</v>
      </c>
    </row>
    <row r="5254" spans="22:23" x14ac:dyDescent="0.25">
      <c r="V5254" s="1">
        <v>5252</v>
      </c>
      <c r="W5254" s="1" t="s">
        <v>5754</v>
      </c>
    </row>
    <row r="5255" spans="22:23" x14ac:dyDescent="0.25">
      <c r="V5255" s="1">
        <v>5253</v>
      </c>
      <c r="W5255" s="1" t="s">
        <v>4769</v>
      </c>
    </row>
    <row r="5256" spans="22:23" x14ac:dyDescent="0.25">
      <c r="V5256" s="1">
        <v>5254</v>
      </c>
      <c r="W5256" s="1" t="s">
        <v>4871</v>
      </c>
    </row>
    <row r="5257" spans="22:23" x14ac:dyDescent="0.25">
      <c r="V5257" s="1">
        <v>5255</v>
      </c>
      <c r="W5257" s="1" t="s">
        <v>6230</v>
      </c>
    </row>
    <row r="5258" spans="22:23" x14ac:dyDescent="0.25">
      <c r="V5258" s="1">
        <v>5256</v>
      </c>
      <c r="W5258" s="1" t="s">
        <v>5347</v>
      </c>
    </row>
    <row r="5259" spans="22:23" x14ac:dyDescent="0.25">
      <c r="V5259" s="1">
        <v>5257</v>
      </c>
      <c r="W5259" s="1" t="s">
        <v>5550</v>
      </c>
    </row>
    <row r="5260" spans="22:23" x14ac:dyDescent="0.25">
      <c r="V5260" s="1">
        <v>5258</v>
      </c>
      <c r="W5260" s="1" t="s">
        <v>5686</v>
      </c>
    </row>
    <row r="5261" spans="22:23" x14ac:dyDescent="0.25">
      <c r="V5261" s="1">
        <v>5259</v>
      </c>
      <c r="W5261" s="1" t="s">
        <v>5618</v>
      </c>
    </row>
    <row r="5262" spans="22:23" x14ac:dyDescent="0.25">
      <c r="V5262" s="1">
        <v>5260</v>
      </c>
      <c r="W5262" s="1" t="s">
        <v>5007</v>
      </c>
    </row>
    <row r="5263" spans="22:23" x14ac:dyDescent="0.25">
      <c r="V5263" s="1">
        <v>5261</v>
      </c>
      <c r="W5263" s="1" t="s">
        <v>6264</v>
      </c>
    </row>
    <row r="5264" spans="22:23" x14ac:dyDescent="0.25">
      <c r="V5264" s="1">
        <v>5262</v>
      </c>
      <c r="W5264" s="1" t="s">
        <v>5381</v>
      </c>
    </row>
    <row r="5265" spans="22:23" x14ac:dyDescent="0.25">
      <c r="V5265" s="1">
        <v>5263</v>
      </c>
      <c r="W5265" s="1" t="s">
        <v>5958</v>
      </c>
    </row>
    <row r="5266" spans="22:23" x14ac:dyDescent="0.25">
      <c r="V5266" s="1">
        <v>5264</v>
      </c>
      <c r="W5266" s="1" t="s">
        <v>5720</v>
      </c>
    </row>
    <row r="5267" spans="22:23" x14ac:dyDescent="0.25">
      <c r="V5267" s="1">
        <v>5265</v>
      </c>
      <c r="W5267" s="1" t="s">
        <v>6604</v>
      </c>
    </row>
    <row r="5268" spans="22:23" x14ac:dyDescent="0.25">
      <c r="V5268" s="1">
        <v>5266</v>
      </c>
      <c r="W5268" s="1" t="s">
        <v>5109</v>
      </c>
    </row>
    <row r="5269" spans="22:23" x14ac:dyDescent="0.25">
      <c r="V5269" s="1">
        <v>5267</v>
      </c>
      <c r="W5269" s="1" t="s">
        <v>4905</v>
      </c>
    </row>
    <row r="5270" spans="22:23" x14ac:dyDescent="0.25">
      <c r="V5270" s="1">
        <v>5268</v>
      </c>
      <c r="W5270" s="1" t="s">
        <v>5177</v>
      </c>
    </row>
    <row r="5271" spans="22:23" x14ac:dyDescent="0.25">
      <c r="V5271" s="1">
        <v>5269</v>
      </c>
      <c r="W5271" s="1" t="s">
        <v>6740</v>
      </c>
    </row>
    <row r="5272" spans="22:23" x14ac:dyDescent="0.25">
      <c r="V5272" s="1">
        <v>5270</v>
      </c>
      <c r="W5272" s="1" t="s">
        <v>5415</v>
      </c>
    </row>
    <row r="5273" spans="22:23" x14ac:dyDescent="0.25">
      <c r="V5273" s="1">
        <v>5271</v>
      </c>
      <c r="W5273" s="1" t="s">
        <v>4667</v>
      </c>
    </row>
    <row r="5274" spans="22:23" x14ac:dyDescent="0.25">
      <c r="V5274" s="1">
        <v>5272</v>
      </c>
      <c r="W5274" s="1" t="s">
        <v>6298</v>
      </c>
    </row>
    <row r="5275" spans="22:23" x14ac:dyDescent="0.25">
      <c r="V5275" s="1">
        <v>5273</v>
      </c>
      <c r="W5275" s="1" t="s">
        <v>6332</v>
      </c>
    </row>
    <row r="5276" spans="22:23" x14ac:dyDescent="0.25">
      <c r="V5276" s="1">
        <v>5274</v>
      </c>
      <c r="W5276" s="1" t="s">
        <v>6366</v>
      </c>
    </row>
    <row r="5277" spans="22:23" x14ac:dyDescent="0.25">
      <c r="V5277" s="1">
        <v>5275</v>
      </c>
      <c r="W5277" s="1" t="s">
        <v>5449</v>
      </c>
    </row>
    <row r="5278" spans="22:23" x14ac:dyDescent="0.25">
      <c r="V5278" s="1">
        <v>5276</v>
      </c>
      <c r="W5278" s="1" t="s">
        <v>6400</v>
      </c>
    </row>
    <row r="5279" spans="22:23" x14ac:dyDescent="0.25">
      <c r="V5279" s="1">
        <v>5277</v>
      </c>
      <c r="W5279" s="1" t="s">
        <v>5652</v>
      </c>
    </row>
    <row r="5280" spans="22:23" x14ac:dyDescent="0.25">
      <c r="V5280" s="1">
        <v>5278</v>
      </c>
      <c r="W5280" s="1" t="s">
        <v>4973</v>
      </c>
    </row>
    <row r="5281" spans="22:23" x14ac:dyDescent="0.25">
      <c r="V5281" s="1">
        <v>5279</v>
      </c>
      <c r="W5281" s="1" t="s">
        <v>5856</v>
      </c>
    </row>
    <row r="5282" spans="22:23" x14ac:dyDescent="0.25">
      <c r="V5282" s="1">
        <v>5280</v>
      </c>
      <c r="W5282" s="1" t="s">
        <v>5992</v>
      </c>
    </row>
    <row r="5283" spans="22:23" x14ac:dyDescent="0.25">
      <c r="V5283" s="1">
        <v>5281</v>
      </c>
      <c r="W5283" s="1" t="s">
        <v>5075</v>
      </c>
    </row>
    <row r="5284" spans="22:23" x14ac:dyDescent="0.25">
      <c r="V5284" s="1">
        <v>5282</v>
      </c>
      <c r="W5284" s="1" t="s">
        <v>6434</v>
      </c>
    </row>
    <row r="5285" spans="22:23" x14ac:dyDescent="0.25">
      <c r="V5285" s="1">
        <v>5283</v>
      </c>
      <c r="W5285" s="1" t="s">
        <v>5483</v>
      </c>
    </row>
    <row r="5286" spans="22:23" x14ac:dyDescent="0.25">
      <c r="V5286" s="1">
        <v>5284</v>
      </c>
      <c r="W5286" s="1" t="s">
        <v>4837</v>
      </c>
    </row>
    <row r="5287" spans="22:23" x14ac:dyDescent="0.25">
      <c r="V5287" s="1">
        <v>5285</v>
      </c>
      <c r="W5287" s="1" t="s">
        <v>5041</v>
      </c>
    </row>
    <row r="5288" spans="22:23" x14ac:dyDescent="0.25">
      <c r="V5288" s="1">
        <v>5286</v>
      </c>
      <c r="W5288" s="1" t="s">
        <v>6468</v>
      </c>
    </row>
    <row r="5289" spans="22:23" x14ac:dyDescent="0.25">
      <c r="V5289" s="1">
        <v>5287</v>
      </c>
      <c r="W5289" s="1" t="s">
        <v>6060</v>
      </c>
    </row>
    <row r="5290" spans="22:23" x14ac:dyDescent="0.25">
      <c r="V5290" s="1">
        <v>5288</v>
      </c>
      <c r="W5290" s="1" t="s">
        <v>5788</v>
      </c>
    </row>
    <row r="5291" spans="22:23" x14ac:dyDescent="0.25">
      <c r="V5291" s="1">
        <v>5289</v>
      </c>
      <c r="W5291" s="1" t="s">
        <v>4803</v>
      </c>
    </row>
    <row r="5292" spans="22:23" x14ac:dyDescent="0.25">
      <c r="V5292" s="1">
        <v>5290</v>
      </c>
      <c r="W5292" s="1" t="s">
        <v>6502</v>
      </c>
    </row>
    <row r="5293" spans="22:23" x14ac:dyDescent="0.25">
      <c r="V5293" s="1">
        <v>5291</v>
      </c>
      <c r="W5293" s="1" t="s">
        <v>6536</v>
      </c>
    </row>
    <row r="5294" spans="22:23" x14ac:dyDescent="0.25">
      <c r="V5294" s="1">
        <v>5292</v>
      </c>
      <c r="W5294" s="1" t="s">
        <v>6570</v>
      </c>
    </row>
    <row r="5295" spans="22:23" x14ac:dyDescent="0.25">
      <c r="V5295" s="1">
        <v>5293</v>
      </c>
      <c r="W5295" s="1" t="s">
        <v>5143</v>
      </c>
    </row>
    <row r="5296" spans="22:23" x14ac:dyDescent="0.25">
      <c r="V5296" s="1">
        <v>5294</v>
      </c>
      <c r="W5296" s="1" t="s">
        <v>5517</v>
      </c>
    </row>
    <row r="5297" spans="22:23" x14ac:dyDescent="0.25">
      <c r="V5297" s="1">
        <v>5295</v>
      </c>
      <c r="W5297" s="1" t="s">
        <v>5890</v>
      </c>
    </row>
    <row r="5298" spans="22:23" x14ac:dyDescent="0.25">
      <c r="V5298" s="1">
        <v>5296</v>
      </c>
      <c r="W5298" s="1" t="s">
        <v>5924</v>
      </c>
    </row>
    <row r="5299" spans="22:23" x14ac:dyDescent="0.25">
      <c r="V5299" s="1">
        <v>5297</v>
      </c>
      <c r="W5299" s="1" t="s">
        <v>6026</v>
      </c>
    </row>
    <row r="5300" spans="22:23" x14ac:dyDescent="0.25">
      <c r="V5300" s="1">
        <v>5298</v>
      </c>
      <c r="W5300" s="1" t="s">
        <v>6672</v>
      </c>
    </row>
    <row r="5301" spans="22:23" x14ac:dyDescent="0.25">
      <c r="V5301" s="1">
        <v>5299</v>
      </c>
      <c r="W5301" s="1" t="s">
        <v>5822</v>
      </c>
    </row>
    <row r="5302" spans="22:23" x14ac:dyDescent="0.25">
      <c r="V5302" s="1">
        <v>5300</v>
      </c>
      <c r="W5302" s="1" t="s">
        <v>4939</v>
      </c>
    </row>
    <row r="5303" spans="22:23" x14ac:dyDescent="0.25">
      <c r="V5303" s="1">
        <v>5301</v>
      </c>
      <c r="W5303" s="1" t="s">
        <v>4735</v>
      </c>
    </row>
    <row r="5304" spans="22:23" x14ac:dyDescent="0.25">
      <c r="V5304" s="1">
        <v>5302</v>
      </c>
      <c r="W5304" s="1" t="s">
        <v>6638</v>
      </c>
    </row>
    <row r="5305" spans="22:23" x14ac:dyDescent="0.25">
      <c r="V5305" s="1">
        <v>5303</v>
      </c>
      <c r="W5305" s="1" t="s">
        <v>4633</v>
      </c>
    </row>
    <row r="5306" spans="22:23" x14ac:dyDescent="0.25">
      <c r="V5306" s="1">
        <v>5304</v>
      </c>
      <c r="W5306" s="1" t="s">
        <v>6094</v>
      </c>
    </row>
    <row r="5307" spans="22:23" x14ac:dyDescent="0.25">
      <c r="V5307" s="1">
        <v>5305</v>
      </c>
      <c r="W5307" s="1" t="s">
        <v>4701</v>
      </c>
    </row>
    <row r="5308" spans="22:23" x14ac:dyDescent="0.25">
      <c r="V5308" s="1">
        <v>5306</v>
      </c>
      <c r="W5308" s="1" t="s">
        <v>6706</v>
      </c>
    </row>
    <row r="5309" spans="22:23" x14ac:dyDescent="0.25">
      <c r="V5309" s="1">
        <v>5307</v>
      </c>
      <c r="W5309" s="1" t="s">
        <v>5323</v>
      </c>
    </row>
    <row r="5310" spans="22:23" x14ac:dyDescent="0.25">
      <c r="V5310" s="1">
        <v>5308</v>
      </c>
      <c r="W5310" s="1" t="s">
        <v>6206</v>
      </c>
    </row>
    <row r="5311" spans="22:23" x14ac:dyDescent="0.25">
      <c r="V5311" s="1">
        <v>5309</v>
      </c>
      <c r="W5311" s="1" t="s">
        <v>6138</v>
      </c>
    </row>
    <row r="5312" spans="22:23" x14ac:dyDescent="0.25">
      <c r="V5312" s="1">
        <v>5310</v>
      </c>
      <c r="W5312" s="1" t="s">
        <v>5289</v>
      </c>
    </row>
    <row r="5313" spans="22:23" x14ac:dyDescent="0.25">
      <c r="V5313" s="1">
        <v>5311</v>
      </c>
      <c r="W5313" s="1" t="s">
        <v>5221</v>
      </c>
    </row>
    <row r="5314" spans="22:23" x14ac:dyDescent="0.25">
      <c r="V5314" s="1">
        <v>5312</v>
      </c>
      <c r="W5314" s="1" t="s">
        <v>5594</v>
      </c>
    </row>
    <row r="5315" spans="22:23" x14ac:dyDescent="0.25">
      <c r="V5315" s="1">
        <v>5313</v>
      </c>
      <c r="W5315" s="1" t="s">
        <v>5255</v>
      </c>
    </row>
    <row r="5316" spans="22:23" x14ac:dyDescent="0.25">
      <c r="V5316" s="1">
        <v>5314</v>
      </c>
      <c r="W5316" s="1" t="s">
        <v>6172</v>
      </c>
    </row>
    <row r="5317" spans="22:23" x14ac:dyDescent="0.25">
      <c r="V5317" s="1">
        <v>5315</v>
      </c>
      <c r="W5317" s="1" t="s">
        <v>5764</v>
      </c>
    </row>
    <row r="5318" spans="22:23" x14ac:dyDescent="0.25">
      <c r="V5318" s="1">
        <v>5316</v>
      </c>
      <c r="W5318" s="1" t="s">
        <v>4779</v>
      </c>
    </row>
    <row r="5319" spans="22:23" x14ac:dyDescent="0.25">
      <c r="V5319" s="1">
        <v>5317</v>
      </c>
      <c r="W5319" s="1" t="s">
        <v>4881</v>
      </c>
    </row>
    <row r="5320" spans="22:23" x14ac:dyDescent="0.25">
      <c r="V5320" s="1">
        <v>5318</v>
      </c>
      <c r="W5320" s="1" t="s">
        <v>6240</v>
      </c>
    </row>
    <row r="5321" spans="22:23" x14ac:dyDescent="0.25">
      <c r="V5321" s="1">
        <v>5319</v>
      </c>
      <c r="W5321" s="1" t="s">
        <v>5357</v>
      </c>
    </row>
    <row r="5322" spans="22:23" x14ac:dyDescent="0.25">
      <c r="V5322" s="1">
        <v>5320</v>
      </c>
      <c r="W5322" s="1" t="s">
        <v>5560</v>
      </c>
    </row>
    <row r="5323" spans="22:23" x14ac:dyDescent="0.25">
      <c r="V5323" s="1">
        <v>5321</v>
      </c>
      <c r="W5323" s="1" t="s">
        <v>5696</v>
      </c>
    </row>
    <row r="5324" spans="22:23" x14ac:dyDescent="0.25">
      <c r="V5324" s="1">
        <v>5322</v>
      </c>
      <c r="W5324" s="1" t="s">
        <v>5628</v>
      </c>
    </row>
    <row r="5325" spans="22:23" x14ac:dyDescent="0.25">
      <c r="V5325" s="1">
        <v>5323</v>
      </c>
      <c r="W5325" s="1" t="s">
        <v>5017</v>
      </c>
    </row>
    <row r="5326" spans="22:23" x14ac:dyDescent="0.25">
      <c r="V5326" s="1">
        <v>5324</v>
      </c>
      <c r="W5326" s="1" t="s">
        <v>6274</v>
      </c>
    </row>
    <row r="5327" spans="22:23" x14ac:dyDescent="0.25">
      <c r="V5327" s="1">
        <v>5325</v>
      </c>
      <c r="W5327" s="1" t="s">
        <v>5391</v>
      </c>
    </row>
    <row r="5328" spans="22:23" x14ac:dyDescent="0.25">
      <c r="V5328" s="1">
        <v>5326</v>
      </c>
      <c r="W5328" s="1" t="s">
        <v>5968</v>
      </c>
    </row>
    <row r="5329" spans="22:23" x14ac:dyDescent="0.25">
      <c r="V5329" s="1">
        <v>5327</v>
      </c>
      <c r="W5329" s="1" t="s">
        <v>5730</v>
      </c>
    </row>
    <row r="5330" spans="22:23" x14ac:dyDescent="0.25">
      <c r="V5330" s="1">
        <v>5328</v>
      </c>
      <c r="W5330" s="1" t="s">
        <v>6614</v>
      </c>
    </row>
    <row r="5331" spans="22:23" x14ac:dyDescent="0.25">
      <c r="V5331" s="1">
        <v>5329</v>
      </c>
      <c r="W5331" s="1" t="s">
        <v>5119</v>
      </c>
    </row>
    <row r="5332" spans="22:23" x14ac:dyDescent="0.25">
      <c r="V5332" s="1">
        <v>5330</v>
      </c>
      <c r="W5332" s="1" t="s">
        <v>4915</v>
      </c>
    </row>
    <row r="5333" spans="22:23" x14ac:dyDescent="0.25">
      <c r="V5333" s="1">
        <v>5331</v>
      </c>
      <c r="W5333" s="1" t="s">
        <v>5187</v>
      </c>
    </row>
    <row r="5334" spans="22:23" x14ac:dyDescent="0.25">
      <c r="V5334" s="1">
        <v>5332</v>
      </c>
      <c r="W5334" s="1" t="s">
        <v>6750</v>
      </c>
    </row>
    <row r="5335" spans="22:23" x14ac:dyDescent="0.25">
      <c r="V5335" s="1">
        <v>5333</v>
      </c>
      <c r="W5335" s="1" t="s">
        <v>5425</v>
      </c>
    </row>
    <row r="5336" spans="22:23" x14ac:dyDescent="0.25">
      <c r="V5336" s="1">
        <v>5334</v>
      </c>
      <c r="W5336" s="1" t="s">
        <v>4677</v>
      </c>
    </row>
    <row r="5337" spans="22:23" x14ac:dyDescent="0.25">
      <c r="V5337" s="1">
        <v>5335</v>
      </c>
      <c r="W5337" s="1" t="s">
        <v>6308</v>
      </c>
    </row>
    <row r="5338" spans="22:23" x14ac:dyDescent="0.25">
      <c r="V5338" s="1">
        <v>5336</v>
      </c>
      <c r="W5338" s="1" t="s">
        <v>6342</v>
      </c>
    </row>
    <row r="5339" spans="22:23" x14ac:dyDescent="0.25">
      <c r="V5339" s="1">
        <v>5337</v>
      </c>
      <c r="W5339" s="1" t="s">
        <v>6376</v>
      </c>
    </row>
    <row r="5340" spans="22:23" x14ac:dyDescent="0.25">
      <c r="V5340" s="1">
        <v>5338</v>
      </c>
      <c r="W5340" s="1" t="s">
        <v>5459</v>
      </c>
    </row>
    <row r="5341" spans="22:23" x14ac:dyDescent="0.25">
      <c r="V5341" s="1">
        <v>5339</v>
      </c>
      <c r="W5341" s="1" t="s">
        <v>6410</v>
      </c>
    </row>
    <row r="5342" spans="22:23" x14ac:dyDescent="0.25">
      <c r="V5342" s="1">
        <v>5340</v>
      </c>
      <c r="W5342" s="1" t="s">
        <v>5662</v>
      </c>
    </row>
    <row r="5343" spans="22:23" x14ac:dyDescent="0.25">
      <c r="V5343" s="1">
        <v>5341</v>
      </c>
      <c r="W5343" s="1" t="s">
        <v>4983</v>
      </c>
    </row>
    <row r="5344" spans="22:23" x14ac:dyDescent="0.25">
      <c r="V5344" s="1">
        <v>5342</v>
      </c>
      <c r="W5344" s="1" t="s">
        <v>5866</v>
      </c>
    </row>
    <row r="5345" spans="22:23" x14ac:dyDescent="0.25">
      <c r="V5345" s="1">
        <v>5343</v>
      </c>
      <c r="W5345" s="1" t="s">
        <v>6002</v>
      </c>
    </row>
    <row r="5346" spans="22:23" x14ac:dyDescent="0.25">
      <c r="V5346" s="1">
        <v>5344</v>
      </c>
      <c r="W5346" s="1" t="s">
        <v>5085</v>
      </c>
    </row>
    <row r="5347" spans="22:23" x14ac:dyDescent="0.25">
      <c r="V5347" s="1">
        <v>5345</v>
      </c>
      <c r="W5347" s="1" t="s">
        <v>6444</v>
      </c>
    </row>
    <row r="5348" spans="22:23" x14ac:dyDescent="0.25">
      <c r="V5348" s="1">
        <v>5346</v>
      </c>
      <c r="W5348" s="1" t="s">
        <v>5493</v>
      </c>
    </row>
    <row r="5349" spans="22:23" x14ac:dyDescent="0.25">
      <c r="V5349" s="1">
        <v>5347</v>
      </c>
      <c r="W5349" s="1" t="s">
        <v>4847</v>
      </c>
    </row>
    <row r="5350" spans="22:23" x14ac:dyDescent="0.25">
      <c r="V5350" s="1">
        <v>5348</v>
      </c>
      <c r="W5350" s="1" t="s">
        <v>5051</v>
      </c>
    </row>
    <row r="5351" spans="22:23" x14ac:dyDescent="0.25">
      <c r="V5351" s="1">
        <v>5349</v>
      </c>
      <c r="W5351" s="1" t="s">
        <v>6478</v>
      </c>
    </row>
    <row r="5352" spans="22:23" x14ac:dyDescent="0.25">
      <c r="V5352" s="1">
        <v>5350</v>
      </c>
      <c r="W5352" s="1" t="s">
        <v>6070</v>
      </c>
    </row>
    <row r="5353" spans="22:23" x14ac:dyDescent="0.25">
      <c r="V5353" s="1">
        <v>5351</v>
      </c>
      <c r="W5353" s="1" t="s">
        <v>5798</v>
      </c>
    </row>
    <row r="5354" spans="22:23" x14ac:dyDescent="0.25">
      <c r="V5354" s="1">
        <v>5352</v>
      </c>
      <c r="W5354" s="1" t="s">
        <v>4813</v>
      </c>
    </row>
    <row r="5355" spans="22:23" x14ac:dyDescent="0.25">
      <c r="V5355" s="1">
        <v>5353</v>
      </c>
      <c r="W5355" s="1" t="s">
        <v>6512</v>
      </c>
    </row>
    <row r="5356" spans="22:23" x14ac:dyDescent="0.25">
      <c r="V5356" s="1">
        <v>5354</v>
      </c>
      <c r="W5356" s="1" t="s">
        <v>6546</v>
      </c>
    </row>
    <row r="5357" spans="22:23" x14ac:dyDescent="0.25">
      <c r="V5357" s="1">
        <v>5355</v>
      </c>
      <c r="W5357" s="1" t="s">
        <v>6580</v>
      </c>
    </row>
    <row r="5358" spans="22:23" x14ac:dyDescent="0.25">
      <c r="V5358" s="1">
        <v>5356</v>
      </c>
      <c r="W5358" s="1" t="s">
        <v>5153</v>
      </c>
    </row>
    <row r="5359" spans="22:23" x14ac:dyDescent="0.25">
      <c r="V5359" s="1">
        <v>5357</v>
      </c>
      <c r="W5359" s="1" t="s">
        <v>5527</v>
      </c>
    </row>
    <row r="5360" spans="22:23" x14ac:dyDescent="0.25">
      <c r="V5360" s="1">
        <v>5358</v>
      </c>
      <c r="W5360" s="1" t="s">
        <v>5900</v>
      </c>
    </row>
    <row r="5361" spans="22:23" x14ac:dyDescent="0.25">
      <c r="V5361" s="1">
        <v>5359</v>
      </c>
      <c r="W5361" s="1" t="s">
        <v>5934</v>
      </c>
    </row>
    <row r="5362" spans="22:23" x14ac:dyDescent="0.25">
      <c r="V5362" s="1">
        <v>5360</v>
      </c>
      <c r="W5362" s="1" t="s">
        <v>6036</v>
      </c>
    </row>
    <row r="5363" spans="22:23" x14ac:dyDescent="0.25">
      <c r="V5363" s="1">
        <v>5361</v>
      </c>
      <c r="W5363" s="1" t="s">
        <v>6682</v>
      </c>
    </row>
    <row r="5364" spans="22:23" x14ac:dyDescent="0.25">
      <c r="V5364" s="1">
        <v>5362</v>
      </c>
      <c r="W5364" s="1" t="s">
        <v>5832</v>
      </c>
    </row>
    <row r="5365" spans="22:23" x14ac:dyDescent="0.25">
      <c r="V5365" s="1">
        <v>5363</v>
      </c>
      <c r="W5365" s="1" t="s">
        <v>4949</v>
      </c>
    </row>
    <row r="5366" spans="22:23" x14ac:dyDescent="0.25">
      <c r="V5366" s="1">
        <v>5364</v>
      </c>
      <c r="W5366" s="1" t="s">
        <v>4745</v>
      </c>
    </row>
    <row r="5367" spans="22:23" x14ac:dyDescent="0.25">
      <c r="V5367" s="1">
        <v>5365</v>
      </c>
      <c r="W5367" s="1" t="s">
        <v>6648</v>
      </c>
    </row>
    <row r="5368" spans="22:23" x14ac:dyDescent="0.25">
      <c r="V5368" s="1">
        <v>5366</v>
      </c>
      <c r="W5368" s="1" t="s">
        <v>4643</v>
      </c>
    </row>
    <row r="5369" spans="22:23" x14ac:dyDescent="0.25">
      <c r="V5369" s="1">
        <v>5367</v>
      </c>
      <c r="W5369" s="1" t="s">
        <v>6104</v>
      </c>
    </row>
    <row r="5370" spans="22:23" x14ac:dyDescent="0.25">
      <c r="V5370" s="1">
        <v>5368</v>
      </c>
      <c r="W5370" s="1" t="s">
        <v>4711</v>
      </c>
    </row>
    <row r="5371" spans="22:23" x14ac:dyDescent="0.25">
      <c r="V5371" s="1">
        <v>5369</v>
      </c>
      <c r="W5371" s="1" t="s">
        <v>6716</v>
      </c>
    </row>
    <row r="5372" spans="22:23" x14ac:dyDescent="0.25">
      <c r="V5372" s="1">
        <v>5370</v>
      </c>
      <c r="W5372" s="1" t="s">
        <v>5333</v>
      </c>
    </row>
    <row r="5373" spans="22:23" x14ac:dyDescent="0.25">
      <c r="V5373" s="1">
        <v>5371</v>
      </c>
      <c r="W5373" s="1" t="s">
        <v>6216</v>
      </c>
    </row>
    <row r="5374" spans="22:23" x14ac:dyDescent="0.25">
      <c r="V5374" s="1">
        <v>5372</v>
      </c>
      <c r="W5374" s="1" t="s">
        <v>6148</v>
      </c>
    </row>
    <row r="5375" spans="22:23" x14ac:dyDescent="0.25">
      <c r="V5375" s="1">
        <v>5373</v>
      </c>
      <c r="W5375" s="1" t="s">
        <v>5299</v>
      </c>
    </row>
    <row r="5376" spans="22:23" x14ac:dyDescent="0.25">
      <c r="V5376" s="1">
        <v>5374</v>
      </c>
      <c r="W5376" s="1" t="s">
        <v>5231</v>
      </c>
    </row>
    <row r="5377" spans="22:23" x14ac:dyDescent="0.25">
      <c r="V5377" s="1">
        <v>5375</v>
      </c>
      <c r="W5377" s="1" t="s">
        <v>5604</v>
      </c>
    </row>
    <row r="5378" spans="22:23" x14ac:dyDescent="0.25">
      <c r="V5378" s="1">
        <v>5376</v>
      </c>
      <c r="W5378" s="1" t="s">
        <v>5265</v>
      </c>
    </row>
    <row r="5379" spans="22:23" x14ac:dyDescent="0.25">
      <c r="V5379" s="1">
        <v>5377</v>
      </c>
      <c r="W5379" s="1" t="s">
        <v>6182</v>
      </c>
    </row>
    <row r="5380" spans="22:23" x14ac:dyDescent="0.25">
      <c r="V5380" s="1">
        <v>5378</v>
      </c>
      <c r="W5380" s="1" t="s">
        <v>5774</v>
      </c>
    </row>
    <row r="5381" spans="22:23" x14ac:dyDescent="0.25">
      <c r="V5381" s="1">
        <v>5379</v>
      </c>
      <c r="W5381" s="1" t="s">
        <v>4789</v>
      </c>
    </row>
    <row r="5382" spans="22:23" x14ac:dyDescent="0.25">
      <c r="V5382" s="1">
        <v>5380</v>
      </c>
      <c r="W5382" s="1" t="s">
        <v>4891</v>
      </c>
    </row>
    <row r="5383" spans="22:23" x14ac:dyDescent="0.25">
      <c r="V5383" s="1">
        <v>5381</v>
      </c>
      <c r="W5383" s="1" t="s">
        <v>6250</v>
      </c>
    </row>
    <row r="5384" spans="22:23" x14ac:dyDescent="0.25">
      <c r="V5384" s="1">
        <v>5382</v>
      </c>
      <c r="W5384" s="1" t="s">
        <v>5367</v>
      </c>
    </row>
    <row r="5385" spans="22:23" x14ac:dyDescent="0.25">
      <c r="V5385" s="1">
        <v>5383</v>
      </c>
      <c r="W5385" s="1" t="s">
        <v>5570</v>
      </c>
    </row>
    <row r="5386" spans="22:23" x14ac:dyDescent="0.25">
      <c r="V5386" s="1">
        <v>5384</v>
      </c>
      <c r="W5386" s="1" t="s">
        <v>5706</v>
      </c>
    </row>
    <row r="5387" spans="22:23" x14ac:dyDescent="0.25">
      <c r="V5387" s="1">
        <v>5385</v>
      </c>
      <c r="W5387" s="1" t="s">
        <v>5638</v>
      </c>
    </row>
    <row r="5388" spans="22:23" x14ac:dyDescent="0.25">
      <c r="V5388" s="1">
        <v>5386</v>
      </c>
      <c r="W5388" s="1" t="s">
        <v>5027</v>
      </c>
    </row>
    <row r="5389" spans="22:23" x14ac:dyDescent="0.25">
      <c r="V5389" s="1">
        <v>5387</v>
      </c>
      <c r="W5389" s="1" t="s">
        <v>6284</v>
      </c>
    </row>
    <row r="5390" spans="22:23" x14ac:dyDescent="0.25">
      <c r="V5390" s="1">
        <v>5388</v>
      </c>
      <c r="W5390" s="1" t="s">
        <v>5401</v>
      </c>
    </row>
    <row r="5391" spans="22:23" x14ac:dyDescent="0.25">
      <c r="V5391" s="1">
        <v>5389</v>
      </c>
      <c r="W5391" s="1" t="s">
        <v>5978</v>
      </c>
    </row>
    <row r="5392" spans="22:23" x14ac:dyDescent="0.25">
      <c r="V5392" s="1">
        <v>5390</v>
      </c>
      <c r="W5392" s="1" t="s">
        <v>5740</v>
      </c>
    </row>
    <row r="5393" spans="22:23" x14ac:dyDescent="0.25">
      <c r="V5393" s="1">
        <v>5391</v>
      </c>
      <c r="W5393" s="1" t="s">
        <v>6624</v>
      </c>
    </row>
    <row r="5394" spans="22:23" x14ac:dyDescent="0.25">
      <c r="V5394" s="1">
        <v>5392</v>
      </c>
      <c r="W5394" s="1" t="s">
        <v>5129</v>
      </c>
    </row>
    <row r="5395" spans="22:23" x14ac:dyDescent="0.25">
      <c r="V5395" s="1">
        <v>5393</v>
      </c>
      <c r="W5395" s="1" t="s">
        <v>4925</v>
      </c>
    </row>
    <row r="5396" spans="22:23" x14ac:dyDescent="0.25">
      <c r="V5396" s="1">
        <v>5394</v>
      </c>
      <c r="W5396" s="1" t="s">
        <v>5197</v>
      </c>
    </row>
    <row r="5397" spans="22:23" x14ac:dyDescent="0.25">
      <c r="V5397" s="1">
        <v>5395</v>
      </c>
      <c r="W5397" s="1" t="s">
        <v>6760</v>
      </c>
    </row>
    <row r="5398" spans="22:23" x14ac:dyDescent="0.25">
      <c r="V5398" s="1">
        <v>5396</v>
      </c>
      <c r="W5398" s="1" t="s">
        <v>5435</v>
      </c>
    </row>
    <row r="5399" spans="22:23" x14ac:dyDescent="0.25">
      <c r="V5399" s="1">
        <v>5397</v>
      </c>
      <c r="W5399" s="1" t="s">
        <v>4687</v>
      </c>
    </row>
    <row r="5400" spans="22:23" x14ac:dyDescent="0.25">
      <c r="V5400" s="1">
        <v>5398</v>
      </c>
      <c r="W5400" s="1" t="s">
        <v>6318</v>
      </c>
    </row>
    <row r="5401" spans="22:23" x14ac:dyDescent="0.25">
      <c r="V5401" s="1">
        <v>5399</v>
      </c>
      <c r="W5401" s="1" t="s">
        <v>6352</v>
      </c>
    </row>
    <row r="5402" spans="22:23" x14ac:dyDescent="0.25">
      <c r="V5402" s="1">
        <v>5400</v>
      </c>
      <c r="W5402" s="1" t="s">
        <v>6386</v>
      </c>
    </row>
    <row r="5403" spans="22:23" x14ac:dyDescent="0.25">
      <c r="V5403" s="1">
        <v>5401</v>
      </c>
      <c r="W5403" s="1" t="s">
        <v>5469</v>
      </c>
    </row>
    <row r="5404" spans="22:23" x14ac:dyDescent="0.25">
      <c r="V5404" s="1">
        <v>5402</v>
      </c>
      <c r="W5404" s="1" t="s">
        <v>6420</v>
      </c>
    </row>
    <row r="5405" spans="22:23" x14ac:dyDescent="0.25">
      <c r="V5405" s="1">
        <v>5403</v>
      </c>
      <c r="W5405" s="1" t="s">
        <v>5672</v>
      </c>
    </row>
    <row r="5406" spans="22:23" x14ac:dyDescent="0.25">
      <c r="V5406" s="1">
        <v>5404</v>
      </c>
      <c r="W5406" s="1" t="s">
        <v>4993</v>
      </c>
    </row>
    <row r="5407" spans="22:23" x14ac:dyDescent="0.25">
      <c r="V5407" s="1">
        <v>5405</v>
      </c>
      <c r="W5407" s="1" t="s">
        <v>5876</v>
      </c>
    </row>
    <row r="5408" spans="22:23" x14ac:dyDescent="0.25">
      <c r="V5408" s="1">
        <v>5406</v>
      </c>
      <c r="W5408" s="1" t="s">
        <v>6012</v>
      </c>
    </row>
    <row r="5409" spans="22:23" x14ac:dyDescent="0.25">
      <c r="V5409" s="1">
        <v>5407</v>
      </c>
      <c r="W5409" s="1" t="s">
        <v>5095</v>
      </c>
    </row>
    <row r="5410" spans="22:23" x14ac:dyDescent="0.25">
      <c r="V5410" s="1">
        <v>5408</v>
      </c>
      <c r="W5410" s="1" t="s">
        <v>6454</v>
      </c>
    </row>
    <row r="5411" spans="22:23" x14ac:dyDescent="0.25">
      <c r="V5411" s="1">
        <v>5409</v>
      </c>
      <c r="W5411" s="1" t="s">
        <v>5503</v>
      </c>
    </row>
    <row r="5412" spans="22:23" x14ac:dyDescent="0.25">
      <c r="V5412" s="1">
        <v>5410</v>
      </c>
      <c r="W5412" s="1" t="s">
        <v>4857</v>
      </c>
    </row>
    <row r="5413" spans="22:23" x14ac:dyDescent="0.25">
      <c r="V5413" s="1">
        <v>5411</v>
      </c>
      <c r="W5413" s="1" t="s">
        <v>5061</v>
      </c>
    </row>
    <row r="5414" spans="22:23" x14ac:dyDescent="0.25">
      <c r="V5414" s="1">
        <v>5412</v>
      </c>
      <c r="W5414" s="1" t="s">
        <v>6488</v>
      </c>
    </row>
    <row r="5415" spans="22:23" x14ac:dyDescent="0.25">
      <c r="V5415" s="1">
        <v>5413</v>
      </c>
      <c r="W5415" s="1" t="s">
        <v>6080</v>
      </c>
    </row>
    <row r="5416" spans="22:23" x14ac:dyDescent="0.25">
      <c r="V5416" s="1">
        <v>5414</v>
      </c>
      <c r="W5416" s="1" t="s">
        <v>5808</v>
      </c>
    </row>
    <row r="5417" spans="22:23" x14ac:dyDescent="0.25">
      <c r="V5417" s="1">
        <v>5415</v>
      </c>
      <c r="W5417" s="1" t="s">
        <v>4823</v>
      </c>
    </row>
    <row r="5418" spans="22:23" x14ac:dyDescent="0.25">
      <c r="V5418" s="1">
        <v>5416</v>
      </c>
      <c r="W5418" s="1" t="s">
        <v>6522</v>
      </c>
    </row>
    <row r="5419" spans="22:23" x14ac:dyDescent="0.25">
      <c r="V5419" s="1">
        <v>5417</v>
      </c>
      <c r="W5419" s="1" t="s">
        <v>6556</v>
      </c>
    </row>
    <row r="5420" spans="22:23" x14ac:dyDescent="0.25">
      <c r="V5420" s="1">
        <v>5418</v>
      </c>
      <c r="W5420" s="1" t="s">
        <v>6590</v>
      </c>
    </row>
    <row r="5421" spans="22:23" x14ac:dyDescent="0.25">
      <c r="V5421" s="1">
        <v>5419</v>
      </c>
      <c r="W5421" s="1" t="s">
        <v>5163</v>
      </c>
    </row>
    <row r="5422" spans="22:23" x14ac:dyDescent="0.25">
      <c r="V5422" s="1">
        <v>5420</v>
      </c>
      <c r="W5422" s="1" t="s">
        <v>5537</v>
      </c>
    </row>
    <row r="5423" spans="22:23" x14ac:dyDescent="0.25">
      <c r="V5423" s="1">
        <v>5421</v>
      </c>
      <c r="W5423" s="1" t="s">
        <v>5910</v>
      </c>
    </row>
    <row r="5424" spans="22:23" x14ac:dyDescent="0.25">
      <c r="V5424" s="1">
        <v>5422</v>
      </c>
      <c r="W5424" s="1" t="s">
        <v>5944</v>
      </c>
    </row>
    <row r="5425" spans="22:23" x14ac:dyDescent="0.25">
      <c r="V5425" s="1">
        <v>5423</v>
      </c>
      <c r="W5425" s="1" t="s">
        <v>6046</v>
      </c>
    </row>
    <row r="5426" spans="22:23" x14ac:dyDescent="0.25">
      <c r="V5426" s="1">
        <v>5424</v>
      </c>
      <c r="W5426" s="1" t="s">
        <v>6692</v>
      </c>
    </row>
    <row r="5427" spans="22:23" x14ac:dyDescent="0.25">
      <c r="V5427" s="1">
        <v>5425</v>
      </c>
      <c r="W5427" s="1" t="s">
        <v>5842</v>
      </c>
    </row>
    <row r="5428" spans="22:23" x14ac:dyDescent="0.25">
      <c r="V5428" s="1">
        <v>5426</v>
      </c>
      <c r="W5428" s="1" t="s">
        <v>4959</v>
      </c>
    </row>
    <row r="5429" spans="22:23" x14ac:dyDescent="0.25">
      <c r="V5429" s="1">
        <v>5427</v>
      </c>
      <c r="W5429" s="1" t="s">
        <v>4755</v>
      </c>
    </row>
    <row r="5430" spans="22:23" x14ac:dyDescent="0.25">
      <c r="V5430" s="1">
        <v>5428</v>
      </c>
      <c r="W5430" s="1" t="s">
        <v>6658</v>
      </c>
    </row>
    <row r="5431" spans="22:23" x14ac:dyDescent="0.25">
      <c r="V5431" s="1">
        <v>5429</v>
      </c>
      <c r="W5431" s="1" t="s">
        <v>4653</v>
      </c>
    </row>
    <row r="5432" spans="22:23" x14ac:dyDescent="0.25">
      <c r="V5432" s="1">
        <v>5430</v>
      </c>
      <c r="W5432" s="1" t="s">
        <v>6114</v>
      </c>
    </row>
    <row r="5433" spans="22:23" x14ac:dyDescent="0.25">
      <c r="V5433" s="1">
        <v>5431</v>
      </c>
      <c r="W5433" s="1" t="s">
        <v>4721</v>
      </c>
    </row>
    <row r="5434" spans="22:23" x14ac:dyDescent="0.25">
      <c r="V5434" s="1">
        <v>5432</v>
      </c>
      <c r="W5434" s="1" t="s">
        <v>6726</v>
      </c>
    </row>
    <row r="5435" spans="22:23" x14ac:dyDescent="0.25">
      <c r="V5435" s="1">
        <v>5433</v>
      </c>
      <c r="W5435" s="1" t="s">
        <v>5317</v>
      </c>
    </row>
    <row r="5436" spans="22:23" x14ac:dyDescent="0.25">
      <c r="V5436" s="1">
        <v>5434</v>
      </c>
      <c r="W5436" s="1" t="s">
        <v>6200</v>
      </c>
    </row>
    <row r="5437" spans="22:23" x14ac:dyDescent="0.25">
      <c r="V5437" s="1">
        <v>5435</v>
      </c>
      <c r="W5437" s="1" t="s">
        <v>6132</v>
      </c>
    </row>
    <row r="5438" spans="22:23" x14ac:dyDescent="0.25">
      <c r="V5438" s="1">
        <v>5436</v>
      </c>
      <c r="W5438" s="1" t="s">
        <v>5283</v>
      </c>
    </row>
    <row r="5439" spans="22:23" x14ac:dyDescent="0.25">
      <c r="V5439" s="1">
        <v>5437</v>
      </c>
      <c r="W5439" s="1" t="s">
        <v>5215</v>
      </c>
    </row>
    <row r="5440" spans="22:23" x14ac:dyDescent="0.25">
      <c r="V5440" s="1">
        <v>5438</v>
      </c>
      <c r="W5440" s="1" t="s">
        <v>5588</v>
      </c>
    </row>
    <row r="5441" spans="22:23" x14ac:dyDescent="0.25">
      <c r="V5441" s="1">
        <v>5439</v>
      </c>
      <c r="W5441" s="1" t="s">
        <v>5249</v>
      </c>
    </row>
    <row r="5442" spans="22:23" x14ac:dyDescent="0.25">
      <c r="V5442" s="1">
        <v>5440</v>
      </c>
      <c r="W5442" s="1" t="s">
        <v>6166</v>
      </c>
    </row>
    <row r="5443" spans="22:23" x14ac:dyDescent="0.25">
      <c r="V5443" s="1">
        <v>5441</v>
      </c>
      <c r="W5443" s="1" t="s">
        <v>5758</v>
      </c>
    </row>
    <row r="5444" spans="22:23" x14ac:dyDescent="0.25">
      <c r="V5444" s="1">
        <v>5442</v>
      </c>
      <c r="W5444" s="1" t="s">
        <v>4773</v>
      </c>
    </row>
    <row r="5445" spans="22:23" x14ac:dyDescent="0.25">
      <c r="V5445" s="1">
        <v>5443</v>
      </c>
      <c r="W5445" s="1" t="s">
        <v>4875</v>
      </c>
    </row>
    <row r="5446" spans="22:23" x14ac:dyDescent="0.25">
      <c r="V5446" s="1">
        <v>5444</v>
      </c>
      <c r="W5446" s="1" t="s">
        <v>6234</v>
      </c>
    </row>
    <row r="5447" spans="22:23" x14ac:dyDescent="0.25">
      <c r="V5447" s="1">
        <v>5445</v>
      </c>
      <c r="W5447" s="1" t="s">
        <v>5351</v>
      </c>
    </row>
    <row r="5448" spans="22:23" x14ac:dyDescent="0.25">
      <c r="V5448" s="1">
        <v>5446</v>
      </c>
      <c r="W5448" s="1" t="s">
        <v>5554</v>
      </c>
    </row>
    <row r="5449" spans="22:23" x14ac:dyDescent="0.25">
      <c r="V5449" s="1">
        <v>5447</v>
      </c>
      <c r="W5449" s="1" t="s">
        <v>5690</v>
      </c>
    </row>
    <row r="5450" spans="22:23" x14ac:dyDescent="0.25">
      <c r="V5450" s="1">
        <v>5448</v>
      </c>
      <c r="W5450" s="1" t="s">
        <v>5622</v>
      </c>
    </row>
    <row r="5451" spans="22:23" x14ac:dyDescent="0.25">
      <c r="V5451" s="1">
        <v>5449</v>
      </c>
      <c r="W5451" s="1" t="s">
        <v>5011</v>
      </c>
    </row>
    <row r="5452" spans="22:23" x14ac:dyDescent="0.25">
      <c r="V5452" s="1">
        <v>5450</v>
      </c>
      <c r="W5452" s="1" t="s">
        <v>6268</v>
      </c>
    </row>
    <row r="5453" spans="22:23" x14ac:dyDescent="0.25">
      <c r="V5453" s="1">
        <v>5451</v>
      </c>
      <c r="W5453" s="1" t="s">
        <v>5385</v>
      </c>
    </row>
    <row r="5454" spans="22:23" x14ac:dyDescent="0.25">
      <c r="V5454" s="1">
        <v>5452</v>
      </c>
      <c r="W5454" s="1" t="s">
        <v>5962</v>
      </c>
    </row>
    <row r="5455" spans="22:23" x14ac:dyDescent="0.25">
      <c r="V5455" s="1">
        <v>5453</v>
      </c>
      <c r="W5455" s="1" t="s">
        <v>5724</v>
      </c>
    </row>
    <row r="5456" spans="22:23" x14ac:dyDescent="0.25">
      <c r="V5456" s="1">
        <v>5454</v>
      </c>
      <c r="W5456" s="1" t="s">
        <v>6608</v>
      </c>
    </row>
    <row r="5457" spans="22:23" x14ac:dyDescent="0.25">
      <c r="V5457" s="1">
        <v>5455</v>
      </c>
      <c r="W5457" s="1" t="s">
        <v>5113</v>
      </c>
    </row>
    <row r="5458" spans="22:23" x14ac:dyDescent="0.25">
      <c r="V5458" s="1">
        <v>5456</v>
      </c>
      <c r="W5458" s="1" t="s">
        <v>4909</v>
      </c>
    </row>
    <row r="5459" spans="22:23" x14ac:dyDescent="0.25">
      <c r="V5459" s="1">
        <v>5457</v>
      </c>
      <c r="W5459" s="1" t="s">
        <v>5181</v>
      </c>
    </row>
    <row r="5460" spans="22:23" x14ac:dyDescent="0.25">
      <c r="V5460" s="1">
        <v>5458</v>
      </c>
      <c r="W5460" s="1" t="s">
        <v>6744</v>
      </c>
    </row>
    <row r="5461" spans="22:23" x14ac:dyDescent="0.25">
      <c r="V5461" s="1">
        <v>5459</v>
      </c>
      <c r="W5461" s="1" t="s">
        <v>5419</v>
      </c>
    </row>
    <row r="5462" spans="22:23" x14ac:dyDescent="0.25">
      <c r="V5462" s="1">
        <v>5460</v>
      </c>
      <c r="W5462" s="1" t="s">
        <v>4671</v>
      </c>
    </row>
    <row r="5463" spans="22:23" x14ac:dyDescent="0.25">
      <c r="V5463" s="1">
        <v>5461</v>
      </c>
      <c r="W5463" s="1" t="s">
        <v>6302</v>
      </c>
    </row>
    <row r="5464" spans="22:23" x14ac:dyDescent="0.25">
      <c r="V5464" s="1">
        <v>5462</v>
      </c>
      <c r="W5464" s="1" t="s">
        <v>6336</v>
      </c>
    </row>
    <row r="5465" spans="22:23" x14ac:dyDescent="0.25">
      <c r="V5465" s="1">
        <v>5463</v>
      </c>
      <c r="W5465" s="1" t="s">
        <v>6370</v>
      </c>
    </row>
    <row r="5466" spans="22:23" x14ac:dyDescent="0.25">
      <c r="V5466" s="1">
        <v>5464</v>
      </c>
      <c r="W5466" s="1" t="s">
        <v>5453</v>
      </c>
    </row>
    <row r="5467" spans="22:23" x14ac:dyDescent="0.25">
      <c r="V5467" s="1">
        <v>5465</v>
      </c>
      <c r="W5467" s="1" t="s">
        <v>6404</v>
      </c>
    </row>
    <row r="5468" spans="22:23" x14ac:dyDescent="0.25">
      <c r="V5468" s="1">
        <v>5466</v>
      </c>
      <c r="W5468" s="1" t="s">
        <v>5656</v>
      </c>
    </row>
    <row r="5469" spans="22:23" x14ac:dyDescent="0.25">
      <c r="V5469" s="1">
        <v>5467</v>
      </c>
      <c r="W5469" s="1" t="s">
        <v>4977</v>
      </c>
    </row>
    <row r="5470" spans="22:23" x14ac:dyDescent="0.25">
      <c r="V5470" s="1">
        <v>5468</v>
      </c>
      <c r="W5470" s="1" t="s">
        <v>5860</v>
      </c>
    </row>
    <row r="5471" spans="22:23" x14ac:dyDescent="0.25">
      <c r="V5471" s="1">
        <v>5469</v>
      </c>
      <c r="W5471" s="1" t="s">
        <v>5996</v>
      </c>
    </row>
    <row r="5472" spans="22:23" x14ac:dyDescent="0.25">
      <c r="V5472" s="1">
        <v>5470</v>
      </c>
      <c r="W5472" s="1" t="s">
        <v>5079</v>
      </c>
    </row>
    <row r="5473" spans="22:23" x14ac:dyDescent="0.25">
      <c r="V5473" s="1">
        <v>5471</v>
      </c>
      <c r="W5473" s="1" t="s">
        <v>6438</v>
      </c>
    </row>
    <row r="5474" spans="22:23" x14ac:dyDescent="0.25">
      <c r="V5474" s="1">
        <v>5472</v>
      </c>
      <c r="W5474" s="1" t="s">
        <v>5487</v>
      </c>
    </row>
    <row r="5475" spans="22:23" x14ac:dyDescent="0.25">
      <c r="V5475" s="1">
        <v>5473</v>
      </c>
      <c r="W5475" s="1" t="s">
        <v>4841</v>
      </c>
    </row>
    <row r="5476" spans="22:23" x14ac:dyDescent="0.25">
      <c r="V5476" s="1">
        <v>5474</v>
      </c>
      <c r="W5476" s="1" t="s">
        <v>5045</v>
      </c>
    </row>
    <row r="5477" spans="22:23" x14ac:dyDescent="0.25">
      <c r="V5477" s="1">
        <v>5475</v>
      </c>
      <c r="W5477" s="1" t="s">
        <v>6472</v>
      </c>
    </row>
    <row r="5478" spans="22:23" x14ac:dyDescent="0.25">
      <c r="V5478" s="1">
        <v>5476</v>
      </c>
      <c r="W5478" s="1" t="s">
        <v>6064</v>
      </c>
    </row>
    <row r="5479" spans="22:23" x14ac:dyDescent="0.25">
      <c r="V5479" s="1">
        <v>5477</v>
      </c>
      <c r="W5479" s="1" t="s">
        <v>5792</v>
      </c>
    </row>
    <row r="5480" spans="22:23" x14ac:dyDescent="0.25">
      <c r="V5480" s="1">
        <v>5478</v>
      </c>
      <c r="W5480" s="1" t="s">
        <v>4807</v>
      </c>
    </row>
    <row r="5481" spans="22:23" x14ac:dyDescent="0.25">
      <c r="V5481" s="1">
        <v>5479</v>
      </c>
      <c r="W5481" s="1" t="s">
        <v>6506</v>
      </c>
    </row>
    <row r="5482" spans="22:23" x14ac:dyDescent="0.25">
      <c r="V5482" s="1">
        <v>5480</v>
      </c>
      <c r="W5482" s="1" t="s">
        <v>6540</v>
      </c>
    </row>
    <row r="5483" spans="22:23" x14ac:dyDescent="0.25">
      <c r="V5483" s="1">
        <v>5481</v>
      </c>
      <c r="W5483" s="1" t="s">
        <v>6574</v>
      </c>
    </row>
    <row r="5484" spans="22:23" x14ac:dyDescent="0.25">
      <c r="V5484" s="1">
        <v>5482</v>
      </c>
      <c r="W5484" s="1" t="s">
        <v>5147</v>
      </c>
    </row>
    <row r="5485" spans="22:23" x14ac:dyDescent="0.25">
      <c r="V5485" s="1">
        <v>5483</v>
      </c>
      <c r="W5485" s="1" t="s">
        <v>5521</v>
      </c>
    </row>
    <row r="5486" spans="22:23" x14ac:dyDescent="0.25">
      <c r="V5486" s="1">
        <v>5484</v>
      </c>
      <c r="W5486" s="1" t="s">
        <v>5894</v>
      </c>
    </row>
    <row r="5487" spans="22:23" x14ac:dyDescent="0.25">
      <c r="V5487" s="1">
        <v>5485</v>
      </c>
      <c r="W5487" s="1" t="s">
        <v>5928</v>
      </c>
    </row>
    <row r="5488" spans="22:23" x14ac:dyDescent="0.25">
      <c r="V5488" s="1">
        <v>5486</v>
      </c>
      <c r="W5488" s="1" t="s">
        <v>6030</v>
      </c>
    </row>
    <row r="5489" spans="22:23" x14ac:dyDescent="0.25">
      <c r="V5489" s="1">
        <v>5487</v>
      </c>
      <c r="W5489" s="1" t="s">
        <v>6676</v>
      </c>
    </row>
    <row r="5490" spans="22:23" x14ac:dyDescent="0.25">
      <c r="V5490" s="1">
        <v>5488</v>
      </c>
      <c r="W5490" s="1" t="s">
        <v>5826</v>
      </c>
    </row>
    <row r="5491" spans="22:23" x14ac:dyDescent="0.25">
      <c r="V5491" s="1">
        <v>5489</v>
      </c>
      <c r="W5491" s="1" t="s">
        <v>4943</v>
      </c>
    </row>
    <row r="5492" spans="22:23" x14ac:dyDescent="0.25">
      <c r="V5492" s="1">
        <v>5490</v>
      </c>
      <c r="W5492" s="1" t="s">
        <v>4739</v>
      </c>
    </row>
    <row r="5493" spans="22:23" x14ac:dyDescent="0.25">
      <c r="V5493" s="1">
        <v>5491</v>
      </c>
      <c r="W5493" s="1" t="s">
        <v>6642</v>
      </c>
    </row>
    <row r="5494" spans="22:23" x14ac:dyDescent="0.25">
      <c r="V5494" s="1">
        <v>5492</v>
      </c>
      <c r="W5494" s="1" t="s">
        <v>4637</v>
      </c>
    </row>
    <row r="5495" spans="22:23" x14ac:dyDescent="0.25">
      <c r="V5495" s="1">
        <v>5493</v>
      </c>
      <c r="W5495" s="1" t="s">
        <v>6098</v>
      </c>
    </row>
    <row r="5496" spans="22:23" x14ac:dyDescent="0.25">
      <c r="V5496" s="1">
        <v>5494</v>
      </c>
      <c r="W5496" s="1" t="s">
        <v>4705</v>
      </c>
    </row>
    <row r="5497" spans="22:23" x14ac:dyDescent="0.25">
      <c r="V5497" s="1">
        <v>5495</v>
      </c>
      <c r="W5497" s="1" t="s">
        <v>6710</v>
      </c>
    </row>
    <row r="5498" spans="22:23" x14ac:dyDescent="0.25">
      <c r="V5498" s="1">
        <v>5496</v>
      </c>
      <c r="W5498" s="1" t="s">
        <v>5329</v>
      </c>
    </row>
    <row r="5499" spans="22:23" x14ac:dyDescent="0.25">
      <c r="V5499" s="1">
        <v>5497</v>
      </c>
      <c r="W5499" s="1" t="s">
        <v>6212</v>
      </c>
    </row>
    <row r="5500" spans="22:23" x14ac:dyDescent="0.25">
      <c r="V5500" s="1">
        <v>5498</v>
      </c>
      <c r="W5500" s="1" t="s">
        <v>6144</v>
      </c>
    </row>
    <row r="5501" spans="22:23" x14ac:dyDescent="0.25">
      <c r="V5501" s="1">
        <v>5499</v>
      </c>
      <c r="W5501" s="1" t="s">
        <v>5295</v>
      </c>
    </row>
    <row r="5502" spans="22:23" x14ac:dyDescent="0.25">
      <c r="V5502" s="1">
        <v>5500</v>
      </c>
      <c r="W5502" s="1" t="s">
        <v>5227</v>
      </c>
    </row>
    <row r="5503" spans="22:23" x14ac:dyDescent="0.25">
      <c r="V5503" s="1">
        <v>5501</v>
      </c>
      <c r="W5503" s="1" t="s">
        <v>5600</v>
      </c>
    </row>
    <row r="5504" spans="22:23" x14ac:dyDescent="0.25">
      <c r="V5504" s="1">
        <v>5502</v>
      </c>
      <c r="W5504" s="1" t="s">
        <v>5261</v>
      </c>
    </row>
    <row r="5505" spans="22:23" x14ac:dyDescent="0.25">
      <c r="V5505" s="1">
        <v>5503</v>
      </c>
      <c r="W5505" s="1" t="s">
        <v>6178</v>
      </c>
    </row>
    <row r="5506" spans="22:23" x14ac:dyDescent="0.25">
      <c r="V5506" s="1">
        <v>5504</v>
      </c>
      <c r="W5506" s="1" t="s">
        <v>5770</v>
      </c>
    </row>
    <row r="5507" spans="22:23" x14ac:dyDescent="0.25">
      <c r="V5507" s="1">
        <v>5505</v>
      </c>
      <c r="W5507" s="1" t="s">
        <v>4785</v>
      </c>
    </row>
    <row r="5508" spans="22:23" x14ac:dyDescent="0.25">
      <c r="V5508" s="1">
        <v>5506</v>
      </c>
      <c r="W5508" s="1" t="s">
        <v>4887</v>
      </c>
    </row>
    <row r="5509" spans="22:23" x14ac:dyDescent="0.25">
      <c r="V5509" s="1">
        <v>5507</v>
      </c>
      <c r="W5509" s="1" t="s">
        <v>6246</v>
      </c>
    </row>
    <row r="5510" spans="22:23" x14ac:dyDescent="0.25">
      <c r="V5510" s="1">
        <v>5508</v>
      </c>
      <c r="W5510" s="1" t="s">
        <v>5363</v>
      </c>
    </row>
    <row r="5511" spans="22:23" x14ac:dyDescent="0.25">
      <c r="V5511" s="1">
        <v>5509</v>
      </c>
      <c r="W5511" s="1" t="s">
        <v>5566</v>
      </c>
    </row>
    <row r="5512" spans="22:23" x14ac:dyDescent="0.25">
      <c r="V5512" s="1">
        <v>5510</v>
      </c>
      <c r="W5512" s="1" t="s">
        <v>5702</v>
      </c>
    </row>
    <row r="5513" spans="22:23" x14ac:dyDescent="0.25">
      <c r="V5513" s="1">
        <v>5511</v>
      </c>
      <c r="W5513" s="1" t="s">
        <v>5634</v>
      </c>
    </row>
    <row r="5514" spans="22:23" x14ac:dyDescent="0.25">
      <c r="V5514" s="1">
        <v>5512</v>
      </c>
      <c r="W5514" s="1" t="s">
        <v>5023</v>
      </c>
    </row>
    <row r="5515" spans="22:23" x14ac:dyDescent="0.25">
      <c r="V5515" s="1">
        <v>5513</v>
      </c>
      <c r="W5515" s="1" t="s">
        <v>6280</v>
      </c>
    </row>
    <row r="5516" spans="22:23" x14ac:dyDescent="0.25">
      <c r="V5516" s="1">
        <v>5514</v>
      </c>
      <c r="W5516" s="1" t="s">
        <v>5397</v>
      </c>
    </row>
    <row r="5517" spans="22:23" x14ac:dyDescent="0.25">
      <c r="V5517" s="1">
        <v>5515</v>
      </c>
      <c r="W5517" s="1" t="s">
        <v>5974</v>
      </c>
    </row>
    <row r="5518" spans="22:23" x14ac:dyDescent="0.25">
      <c r="V5518" s="1">
        <v>5516</v>
      </c>
      <c r="W5518" s="1" t="s">
        <v>5736</v>
      </c>
    </row>
    <row r="5519" spans="22:23" x14ac:dyDescent="0.25">
      <c r="V5519" s="1">
        <v>5517</v>
      </c>
      <c r="W5519" s="1" t="s">
        <v>6620</v>
      </c>
    </row>
    <row r="5520" spans="22:23" x14ac:dyDescent="0.25">
      <c r="V5520" s="1">
        <v>5518</v>
      </c>
      <c r="W5520" s="1" t="s">
        <v>5125</v>
      </c>
    </row>
    <row r="5521" spans="22:23" x14ac:dyDescent="0.25">
      <c r="V5521" s="1">
        <v>5519</v>
      </c>
      <c r="W5521" s="1" t="s">
        <v>4921</v>
      </c>
    </row>
    <row r="5522" spans="22:23" x14ac:dyDescent="0.25">
      <c r="V5522" s="1">
        <v>5520</v>
      </c>
      <c r="W5522" s="1" t="s">
        <v>5193</v>
      </c>
    </row>
    <row r="5523" spans="22:23" x14ac:dyDescent="0.25">
      <c r="V5523" s="1">
        <v>5521</v>
      </c>
      <c r="W5523" s="1" t="s">
        <v>6756</v>
      </c>
    </row>
    <row r="5524" spans="22:23" x14ac:dyDescent="0.25">
      <c r="V5524" s="1">
        <v>5522</v>
      </c>
      <c r="W5524" s="1" t="s">
        <v>5431</v>
      </c>
    </row>
    <row r="5525" spans="22:23" x14ac:dyDescent="0.25">
      <c r="V5525" s="1">
        <v>5523</v>
      </c>
      <c r="W5525" s="1" t="s">
        <v>4683</v>
      </c>
    </row>
    <row r="5526" spans="22:23" x14ac:dyDescent="0.25">
      <c r="V5526" s="1">
        <v>5524</v>
      </c>
      <c r="W5526" s="1" t="s">
        <v>6314</v>
      </c>
    </row>
    <row r="5527" spans="22:23" x14ac:dyDescent="0.25">
      <c r="V5527" s="1">
        <v>5525</v>
      </c>
      <c r="W5527" s="1" t="s">
        <v>6348</v>
      </c>
    </row>
    <row r="5528" spans="22:23" x14ac:dyDescent="0.25">
      <c r="V5528" s="1">
        <v>5526</v>
      </c>
      <c r="W5528" s="1" t="s">
        <v>6382</v>
      </c>
    </row>
    <row r="5529" spans="22:23" x14ac:dyDescent="0.25">
      <c r="V5529" s="1">
        <v>5527</v>
      </c>
      <c r="W5529" s="1" t="s">
        <v>5465</v>
      </c>
    </row>
    <row r="5530" spans="22:23" x14ac:dyDescent="0.25">
      <c r="V5530" s="1">
        <v>5528</v>
      </c>
      <c r="W5530" s="1" t="s">
        <v>6416</v>
      </c>
    </row>
    <row r="5531" spans="22:23" x14ac:dyDescent="0.25">
      <c r="V5531" s="1">
        <v>5529</v>
      </c>
      <c r="W5531" s="1" t="s">
        <v>5668</v>
      </c>
    </row>
    <row r="5532" spans="22:23" x14ac:dyDescent="0.25">
      <c r="V5532" s="1">
        <v>5530</v>
      </c>
      <c r="W5532" s="1" t="s">
        <v>4989</v>
      </c>
    </row>
    <row r="5533" spans="22:23" x14ac:dyDescent="0.25">
      <c r="V5533" s="1">
        <v>5531</v>
      </c>
      <c r="W5533" s="1" t="s">
        <v>5872</v>
      </c>
    </row>
    <row r="5534" spans="22:23" x14ac:dyDescent="0.25">
      <c r="V5534" s="1">
        <v>5532</v>
      </c>
      <c r="W5534" s="1" t="s">
        <v>6008</v>
      </c>
    </row>
    <row r="5535" spans="22:23" x14ac:dyDescent="0.25">
      <c r="V5535" s="1">
        <v>5533</v>
      </c>
      <c r="W5535" s="1" t="s">
        <v>5091</v>
      </c>
    </row>
    <row r="5536" spans="22:23" x14ac:dyDescent="0.25">
      <c r="V5536" s="1">
        <v>5534</v>
      </c>
      <c r="W5536" s="1" t="s">
        <v>6450</v>
      </c>
    </row>
    <row r="5537" spans="22:23" x14ac:dyDescent="0.25">
      <c r="V5537" s="1">
        <v>5535</v>
      </c>
      <c r="W5537" s="1" t="s">
        <v>5499</v>
      </c>
    </row>
    <row r="5538" spans="22:23" x14ac:dyDescent="0.25">
      <c r="V5538" s="1">
        <v>5536</v>
      </c>
      <c r="W5538" s="1" t="s">
        <v>4853</v>
      </c>
    </row>
    <row r="5539" spans="22:23" x14ac:dyDescent="0.25">
      <c r="V5539" s="1">
        <v>5537</v>
      </c>
      <c r="W5539" s="1" t="s">
        <v>5057</v>
      </c>
    </row>
    <row r="5540" spans="22:23" x14ac:dyDescent="0.25">
      <c r="V5540" s="1">
        <v>5538</v>
      </c>
      <c r="W5540" s="1" t="s">
        <v>6484</v>
      </c>
    </row>
    <row r="5541" spans="22:23" x14ac:dyDescent="0.25">
      <c r="V5541" s="1">
        <v>5539</v>
      </c>
      <c r="W5541" s="1" t="s">
        <v>6076</v>
      </c>
    </row>
    <row r="5542" spans="22:23" x14ac:dyDescent="0.25">
      <c r="V5542" s="1">
        <v>5540</v>
      </c>
      <c r="W5542" s="1" t="s">
        <v>5804</v>
      </c>
    </row>
    <row r="5543" spans="22:23" x14ac:dyDescent="0.25">
      <c r="V5543" s="1">
        <v>5541</v>
      </c>
      <c r="W5543" s="1" t="s">
        <v>4819</v>
      </c>
    </row>
    <row r="5544" spans="22:23" x14ac:dyDescent="0.25">
      <c r="V5544" s="1">
        <v>5542</v>
      </c>
      <c r="W5544" s="1" t="s">
        <v>6518</v>
      </c>
    </row>
    <row r="5545" spans="22:23" x14ac:dyDescent="0.25">
      <c r="V5545" s="1">
        <v>5543</v>
      </c>
      <c r="W5545" s="1" t="s">
        <v>6552</v>
      </c>
    </row>
    <row r="5546" spans="22:23" x14ac:dyDescent="0.25">
      <c r="V5546" s="1">
        <v>5544</v>
      </c>
      <c r="W5546" s="1" t="s">
        <v>6586</v>
      </c>
    </row>
    <row r="5547" spans="22:23" x14ac:dyDescent="0.25">
      <c r="V5547" s="1">
        <v>5545</v>
      </c>
      <c r="W5547" s="1" t="s">
        <v>5159</v>
      </c>
    </row>
    <row r="5548" spans="22:23" x14ac:dyDescent="0.25">
      <c r="V5548" s="1">
        <v>5546</v>
      </c>
      <c r="W5548" s="1" t="s">
        <v>5533</v>
      </c>
    </row>
    <row r="5549" spans="22:23" x14ac:dyDescent="0.25">
      <c r="V5549" s="1">
        <v>5547</v>
      </c>
      <c r="W5549" s="1" t="s">
        <v>5906</v>
      </c>
    </row>
    <row r="5550" spans="22:23" x14ac:dyDescent="0.25">
      <c r="V5550" s="1">
        <v>5548</v>
      </c>
      <c r="W5550" s="1" t="s">
        <v>5940</v>
      </c>
    </row>
    <row r="5551" spans="22:23" x14ac:dyDescent="0.25">
      <c r="V5551" s="1">
        <v>5549</v>
      </c>
      <c r="W5551" s="1" t="s">
        <v>6042</v>
      </c>
    </row>
    <row r="5552" spans="22:23" x14ac:dyDescent="0.25">
      <c r="V5552" s="1">
        <v>5550</v>
      </c>
      <c r="W5552" s="1" t="s">
        <v>6688</v>
      </c>
    </row>
    <row r="5553" spans="22:23" x14ac:dyDescent="0.25">
      <c r="V5553" s="1">
        <v>5551</v>
      </c>
      <c r="W5553" s="1" t="s">
        <v>5838</v>
      </c>
    </row>
    <row r="5554" spans="22:23" x14ac:dyDescent="0.25">
      <c r="V5554" s="1">
        <v>5552</v>
      </c>
      <c r="W5554" s="1" t="s">
        <v>4955</v>
      </c>
    </row>
    <row r="5555" spans="22:23" x14ac:dyDescent="0.25">
      <c r="V5555" s="1">
        <v>5553</v>
      </c>
      <c r="W5555" s="1" t="s">
        <v>4751</v>
      </c>
    </row>
    <row r="5556" spans="22:23" x14ac:dyDescent="0.25">
      <c r="V5556" s="1">
        <v>5554</v>
      </c>
      <c r="W5556" s="1" t="s">
        <v>6654</v>
      </c>
    </row>
    <row r="5557" spans="22:23" x14ac:dyDescent="0.25">
      <c r="V5557" s="1">
        <v>5555</v>
      </c>
      <c r="W5557" s="1" t="s">
        <v>4649</v>
      </c>
    </row>
    <row r="5558" spans="22:23" x14ac:dyDescent="0.25">
      <c r="V5558" s="1">
        <v>5556</v>
      </c>
      <c r="W5558" s="1" t="s">
        <v>6110</v>
      </c>
    </row>
    <row r="5559" spans="22:23" x14ac:dyDescent="0.25">
      <c r="V5559" s="1">
        <v>5557</v>
      </c>
      <c r="W5559" s="1" t="s">
        <v>4717</v>
      </c>
    </row>
    <row r="5560" spans="22:23" x14ac:dyDescent="0.25">
      <c r="V5560" s="1">
        <v>5558</v>
      </c>
      <c r="W5560" s="1" t="s">
        <v>6722</v>
      </c>
    </row>
    <row r="5561" spans="22:23" x14ac:dyDescent="0.25">
      <c r="V5561" s="1">
        <v>5559</v>
      </c>
      <c r="W5561" s="1" t="s">
        <v>5335</v>
      </c>
    </row>
    <row r="5562" spans="22:23" x14ac:dyDescent="0.25">
      <c r="V5562" s="1">
        <v>5560</v>
      </c>
      <c r="W5562" s="1" t="s">
        <v>6218</v>
      </c>
    </row>
    <row r="5563" spans="22:23" x14ac:dyDescent="0.25">
      <c r="V5563" s="1">
        <v>5561</v>
      </c>
      <c r="W5563" s="1" t="s">
        <v>6150</v>
      </c>
    </row>
    <row r="5564" spans="22:23" x14ac:dyDescent="0.25">
      <c r="V5564" s="1">
        <v>5562</v>
      </c>
      <c r="W5564" s="1" t="s">
        <v>5301</v>
      </c>
    </row>
    <row r="5565" spans="22:23" x14ac:dyDescent="0.25">
      <c r="V5565" s="1">
        <v>5563</v>
      </c>
      <c r="W5565" s="1" t="s">
        <v>5233</v>
      </c>
    </row>
    <row r="5566" spans="22:23" x14ac:dyDescent="0.25">
      <c r="V5566" s="1">
        <v>5564</v>
      </c>
      <c r="W5566" s="1" t="s">
        <v>5606</v>
      </c>
    </row>
    <row r="5567" spans="22:23" x14ac:dyDescent="0.25">
      <c r="V5567" s="1">
        <v>5565</v>
      </c>
      <c r="W5567" s="1" t="s">
        <v>5267</v>
      </c>
    </row>
    <row r="5568" spans="22:23" x14ac:dyDescent="0.25">
      <c r="V5568" s="1">
        <v>5566</v>
      </c>
      <c r="W5568" s="1" t="s">
        <v>6184</v>
      </c>
    </row>
    <row r="5569" spans="22:23" x14ac:dyDescent="0.25">
      <c r="V5569" s="1">
        <v>5567</v>
      </c>
      <c r="W5569" s="1" t="s">
        <v>5776</v>
      </c>
    </row>
    <row r="5570" spans="22:23" x14ac:dyDescent="0.25">
      <c r="V5570" s="1">
        <v>5568</v>
      </c>
      <c r="W5570" s="1" t="s">
        <v>4791</v>
      </c>
    </row>
    <row r="5571" spans="22:23" x14ac:dyDescent="0.25">
      <c r="V5571" s="1">
        <v>5569</v>
      </c>
      <c r="W5571" s="1" t="s">
        <v>4893</v>
      </c>
    </row>
    <row r="5572" spans="22:23" x14ac:dyDescent="0.25">
      <c r="V5572" s="1">
        <v>5570</v>
      </c>
      <c r="W5572" s="1" t="s">
        <v>6252</v>
      </c>
    </row>
    <row r="5573" spans="22:23" x14ac:dyDescent="0.25">
      <c r="V5573" s="1">
        <v>5571</v>
      </c>
      <c r="W5573" s="1" t="s">
        <v>5369</v>
      </c>
    </row>
    <row r="5574" spans="22:23" x14ac:dyDescent="0.25">
      <c r="V5574" s="1">
        <v>5572</v>
      </c>
      <c r="W5574" s="1" t="s">
        <v>5572</v>
      </c>
    </row>
    <row r="5575" spans="22:23" x14ac:dyDescent="0.25">
      <c r="V5575" s="1">
        <v>5573</v>
      </c>
      <c r="W5575" s="1" t="s">
        <v>5708</v>
      </c>
    </row>
    <row r="5576" spans="22:23" x14ac:dyDescent="0.25">
      <c r="V5576" s="1">
        <v>5574</v>
      </c>
      <c r="W5576" s="1" t="s">
        <v>5640</v>
      </c>
    </row>
    <row r="5577" spans="22:23" x14ac:dyDescent="0.25">
      <c r="V5577" s="1">
        <v>5575</v>
      </c>
      <c r="W5577" s="1" t="s">
        <v>5029</v>
      </c>
    </row>
    <row r="5578" spans="22:23" x14ac:dyDescent="0.25">
      <c r="V5578" s="1">
        <v>5576</v>
      </c>
      <c r="W5578" s="1" t="s">
        <v>6286</v>
      </c>
    </row>
    <row r="5579" spans="22:23" x14ac:dyDescent="0.25">
      <c r="V5579" s="1">
        <v>5577</v>
      </c>
      <c r="W5579" s="1" t="s">
        <v>5403</v>
      </c>
    </row>
    <row r="5580" spans="22:23" x14ac:dyDescent="0.25">
      <c r="V5580" s="1">
        <v>5578</v>
      </c>
      <c r="W5580" s="1" t="s">
        <v>5980</v>
      </c>
    </row>
    <row r="5581" spans="22:23" x14ac:dyDescent="0.25">
      <c r="V5581" s="1">
        <v>5579</v>
      </c>
      <c r="W5581" s="1" t="s">
        <v>5742</v>
      </c>
    </row>
    <row r="5582" spans="22:23" x14ac:dyDescent="0.25">
      <c r="V5582" s="1">
        <v>5580</v>
      </c>
      <c r="W5582" s="1" t="s">
        <v>6626</v>
      </c>
    </row>
    <row r="5583" spans="22:23" x14ac:dyDescent="0.25">
      <c r="V5583" s="1">
        <v>5581</v>
      </c>
      <c r="W5583" s="1" t="s">
        <v>5131</v>
      </c>
    </row>
    <row r="5584" spans="22:23" x14ac:dyDescent="0.25">
      <c r="V5584" s="1">
        <v>5582</v>
      </c>
      <c r="W5584" s="1" t="s">
        <v>4927</v>
      </c>
    </row>
    <row r="5585" spans="22:23" x14ac:dyDescent="0.25">
      <c r="V5585" s="1">
        <v>5583</v>
      </c>
      <c r="W5585" s="1" t="s">
        <v>5199</v>
      </c>
    </row>
    <row r="5586" spans="22:23" x14ac:dyDescent="0.25">
      <c r="V5586" s="1">
        <v>5584</v>
      </c>
      <c r="W5586" s="1" t="s">
        <v>6762</v>
      </c>
    </row>
    <row r="5587" spans="22:23" x14ac:dyDescent="0.25">
      <c r="V5587" s="1">
        <v>5585</v>
      </c>
      <c r="W5587" s="1" t="s">
        <v>5437</v>
      </c>
    </row>
    <row r="5588" spans="22:23" x14ac:dyDescent="0.25">
      <c r="V5588" s="1">
        <v>5586</v>
      </c>
      <c r="W5588" s="1" t="s">
        <v>4689</v>
      </c>
    </row>
    <row r="5589" spans="22:23" x14ac:dyDescent="0.25">
      <c r="V5589" s="1">
        <v>5587</v>
      </c>
      <c r="W5589" s="1" t="s">
        <v>6320</v>
      </c>
    </row>
    <row r="5590" spans="22:23" x14ac:dyDescent="0.25">
      <c r="V5590" s="1">
        <v>5588</v>
      </c>
      <c r="W5590" s="1" t="s">
        <v>6354</v>
      </c>
    </row>
    <row r="5591" spans="22:23" x14ac:dyDescent="0.25">
      <c r="V5591" s="1">
        <v>5589</v>
      </c>
      <c r="W5591" s="1" t="s">
        <v>6388</v>
      </c>
    </row>
    <row r="5592" spans="22:23" x14ac:dyDescent="0.25">
      <c r="V5592" s="1">
        <v>5590</v>
      </c>
      <c r="W5592" s="1" t="s">
        <v>5471</v>
      </c>
    </row>
    <row r="5593" spans="22:23" x14ac:dyDescent="0.25">
      <c r="V5593" s="1">
        <v>5591</v>
      </c>
      <c r="W5593" s="1" t="s">
        <v>6422</v>
      </c>
    </row>
    <row r="5594" spans="22:23" x14ac:dyDescent="0.25">
      <c r="V5594" s="1">
        <v>5592</v>
      </c>
      <c r="W5594" s="1" t="s">
        <v>5674</v>
      </c>
    </row>
    <row r="5595" spans="22:23" x14ac:dyDescent="0.25">
      <c r="V5595" s="1">
        <v>5593</v>
      </c>
      <c r="W5595" s="1" t="s">
        <v>4995</v>
      </c>
    </row>
    <row r="5596" spans="22:23" x14ac:dyDescent="0.25">
      <c r="V5596" s="1">
        <v>5594</v>
      </c>
      <c r="W5596" s="1" t="s">
        <v>5878</v>
      </c>
    </row>
    <row r="5597" spans="22:23" x14ac:dyDescent="0.25">
      <c r="V5597" s="1">
        <v>5595</v>
      </c>
      <c r="W5597" s="1" t="s">
        <v>6014</v>
      </c>
    </row>
    <row r="5598" spans="22:23" x14ac:dyDescent="0.25">
      <c r="V5598" s="1">
        <v>5596</v>
      </c>
      <c r="W5598" s="1" t="s">
        <v>5097</v>
      </c>
    </row>
    <row r="5599" spans="22:23" x14ac:dyDescent="0.25">
      <c r="V5599" s="1">
        <v>5597</v>
      </c>
      <c r="W5599" s="1" t="s">
        <v>6456</v>
      </c>
    </row>
    <row r="5600" spans="22:23" x14ac:dyDescent="0.25">
      <c r="V5600" s="1">
        <v>5598</v>
      </c>
      <c r="W5600" s="1" t="s">
        <v>5505</v>
      </c>
    </row>
    <row r="5601" spans="22:23" x14ac:dyDescent="0.25">
      <c r="V5601" s="1">
        <v>5599</v>
      </c>
      <c r="W5601" s="1" t="s">
        <v>4859</v>
      </c>
    </row>
    <row r="5602" spans="22:23" x14ac:dyDescent="0.25">
      <c r="V5602" s="1">
        <v>5600</v>
      </c>
      <c r="W5602" s="1" t="s">
        <v>5063</v>
      </c>
    </row>
    <row r="5603" spans="22:23" x14ac:dyDescent="0.25">
      <c r="V5603" s="1">
        <v>5601</v>
      </c>
      <c r="W5603" s="1" t="s">
        <v>6490</v>
      </c>
    </row>
    <row r="5604" spans="22:23" x14ac:dyDescent="0.25">
      <c r="V5604" s="1">
        <v>5602</v>
      </c>
      <c r="W5604" s="1" t="s">
        <v>6082</v>
      </c>
    </row>
    <row r="5605" spans="22:23" x14ac:dyDescent="0.25">
      <c r="V5605" s="1">
        <v>5603</v>
      </c>
      <c r="W5605" s="1" t="s">
        <v>5810</v>
      </c>
    </row>
    <row r="5606" spans="22:23" x14ac:dyDescent="0.25">
      <c r="V5606" s="1">
        <v>5604</v>
      </c>
      <c r="W5606" s="1" t="s">
        <v>4825</v>
      </c>
    </row>
    <row r="5607" spans="22:23" x14ac:dyDescent="0.25">
      <c r="V5607" s="1">
        <v>5605</v>
      </c>
      <c r="W5607" s="1" t="s">
        <v>6524</v>
      </c>
    </row>
    <row r="5608" spans="22:23" x14ac:dyDescent="0.25">
      <c r="V5608" s="1">
        <v>5606</v>
      </c>
      <c r="W5608" s="1" t="s">
        <v>6558</v>
      </c>
    </row>
    <row r="5609" spans="22:23" x14ac:dyDescent="0.25">
      <c r="V5609" s="1">
        <v>5607</v>
      </c>
      <c r="W5609" s="1" t="s">
        <v>6592</v>
      </c>
    </row>
    <row r="5610" spans="22:23" x14ac:dyDescent="0.25">
      <c r="V5610" s="1">
        <v>5608</v>
      </c>
      <c r="W5610" s="1" t="s">
        <v>5165</v>
      </c>
    </row>
    <row r="5611" spans="22:23" x14ac:dyDescent="0.25">
      <c r="V5611" s="1">
        <v>5609</v>
      </c>
      <c r="W5611" s="1" t="s">
        <v>5539</v>
      </c>
    </row>
    <row r="5612" spans="22:23" x14ac:dyDescent="0.25">
      <c r="V5612" s="1">
        <v>5610</v>
      </c>
      <c r="W5612" s="1" t="s">
        <v>5912</v>
      </c>
    </row>
    <row r="5613" spans="22:23" x14ac:dyDescent="0.25">
      <c r="V5613" s="1">
        <v>5611</v>
      </c>
      <c r="W5613" s="1" t="s">
        <v>5946</v>
      </c>
    </row>
    <row r="5614" spans="22:23" x14ac:dyDescent="0.25">
      <c r="V5614" s="1">
        <v>5612</v>
      </c>
      <c r="W5614" s="1" t="s">
        <v>6048</v>
      </c>
    </row>
    <row r="5615" spans="22:23" x14ac:dyDescent="0.25">
      <c r="V5615" s="1">
        <v>5613</v>
      </c>
      <c r="W5615" s="1" t="s">
        <v>6694</v>
      </c>
    </row>
    <row r="5616" spans="22:23" x14ac:dyDescent="0.25">
      <c r="V5616" s="1">
        <v>5614</v>
      </c>
      <c r="W5616" s="1" t="s">
        <v>5844</v>
      </c>
    </row>
    <row r="5617" spans="22:23" x14ac:dyDescent="0.25">
      <c r="V5617" s="1">
        <v>5615</v>
      </c>
      <c r="W5617" s="1" t="s">
        <v>4961</v>
      </c>
    </row>
    <row r="5618" spans="22:23" x14ac:dyDescent="0.25">
      <c r="V5618" s="1">
        <v>5616</v>
      </c>
      <c r="W5618" s="1" t="s">
        <v>4757</v>
      </c>
    </row>
    <row r="5619" spans="22:23" x14ac:dyDescent="0.25">
      <c r="V5619" s="1">
        <v>5617</v>
      </c>
      <c r="W5619" s="1" t="s">
        <v>6660</v>
      </c>
    </row>
    <row r="5620" spans="22:23" x14ac:dyDescent="0.25">
      <c r="V5620" s="1">
        <v>5618</v>
      </c>
      <c r="W5620" s="1" t="s">
        <v>4655</v>
      </c>
    </row>
    <row r="5621" spans="22:23" x14ac:dyDescent="0.25">
      <c r="V5621" s="1">
        <v>5619</v>
      </c>
      <c r="W5621" s="1" t="s">
        <v>6116</v>
      </c>
    </row>
    <row r="5622" spans="22:23" x14ac:dyDescent="0.25">
      <c r="V5622" s="1">
        <v>5620</v>
      </c>
      <c r="W5622" s="1" t="s">
        <v>4723</v>
      </c>
    </row>
    <row r="5623" spans="22:23" x14ac:dyDescent="0.25">
      <c r="V5623" s="1">
        <v>5621</v>
      </c>
      <c r="W5623" s="1" t="s">
        <v>6728</v>
      </c>
    </row>
    <row r="5624" spans="22:23" x14ac:dyDescent="0.25">
      <c r="V5624" s="1">
        <v>5622</v>
      </c>
      <c r="W5624" s="1" t="s">
        <v>5319</v>
      </c>
    </row>
    <row r="5625" spans="22:23" x14ac:dyDescent="0.25">
      <c r="V5625" s="1">
        <v>5623</v>
      </c>
      <c r="W5625" s="1" t="s">
        <v>6202</v>
      </c>
    </row>
    <row r="5626" spans="22:23" x14ac:dyDescent="0.25">
      <c r="V5626" s="1">
        <v>5624</v>
      </c>
      <c r="W5626" s="1" t="s">
        <v>6134</v>
      </c>
    </row>
    <row r="5627" spans="22:23" x14ac:dyDescent="0.25">
      <c r="V5627" s="1">
        <v>5625</v>
      </c>
      <c r="W5627" s="1" t="s">
        <v>5285</v>
      </c>
    </row>
    <row r="5628" spans="22:23" x14ac:dyDescent="0.25">
      <c r="V5628" s="1">
        <v>5626</v>
      </c>
      <c r="W5628" s="1" t="s">
        <v>5217</v>
      </c>
    </row>
    <row r="5629" spans="22:23" x14ac:dyDescent="0.25">
      <c r="V5629" s="1">
        <v>5627</v>
      </c>
      <c r="W5629" s="1" t="s">
        <v>5590</v>
      </c>
    </row>
    <row r="5630" spans="22:23" x14ac:dyDescent="0.25">
      <c r="V5630" s="1">
        <v>5628</v>
      </c>
      <c r="W5630" s="1" t="s">
        <v>5251</v>
      </c>
    </row>
    <row r="5631" spans="22:23" x14ac:dyDescent="0.25">
      <c r="V5631" s="1">
        <v>5629</v>
      </c>
      <c r="W5631" s="1" t="s">
        <v>6168</v>
      </c>
    </row>
    <row r="5632" spans="22:23" x14ac:dyDescent="0.25">
      <c r="V5632" s="1">
        <v>5630</v>
      </c>
      <c r="W5632" s="1" t="s">
        <v>5760</v>
      </c>
    </row>
    <row r="5633" spans="22:23" x14ac:dyDescent="0.25">
      <c r="V5633" s="1">
        <v>5631</v>
      </c>
      <c r="W5633" s="1" t="s">
        <v>4775</v>
      </c>
    </row>
    <row r="5634" spans="22:23" x14ac:dyDescent="0.25">
      <c r="V5634" s="1">
        <v>5632</v>
      </c>
      <c r="W5634" s="1" t="s">
        <v>4877</v>
      </c>
    </row>
    <row r="5635" spans="22:23" x14ac:dyDescent="0.25">
      <c r="V5635" s="1">
        <v>5633</v>
      </c>
      <c r="W5635" s="1" t="s">
        <v>6236</v>
      </c>
    </row>
    <row r="5636" spans="22:23" x14ac:dyDescent="0.25">
      <c r="V5636" s="1">
        <v>5634</v>
      </c>
      <c r="W5636" s="1" t="s">
        <v>5353</v>
      </c>
    </row>
    <row r="5637" spans="22:23" x14ac:dyDescent="0.25">
      <c r="V5637" s="1">
        <v>5635</v>
      </c>
      <c r="W5637" s="1" t="s">
        <v>5556</v>
      </c>
    </row>
    <row r="5638" spans="22:23" x14ac:dyDescent="0.25">
      <c r="V5638" s="1">
        <v>5636</v>
      </c>
      <c r="W5638" s="1" t="s">
        <v>5692</v>
      </c>
    </row>
    <row r="5639" spans="22:23" x14ac:dyDescent="0.25">
      <c r="V5639" s="1">
        <v>5637</v>
      </c>
      <c r="W5639" s="1" t="s">
        <v>5624</v>
      </c>
    </row>
    <row r="5640" spans="22:23" x14ac:dyDescent="0.25">
      <c r="V5640" s="1">
        <v>5638</v>
      </c>
      <c r="W5640" s="1" t="s">
        <v>5013</v>
      </c>
    </row>
    <row r="5641" spans="22:23" x14ac:dyDescent="0.25">
      <c r="V5641" s="1">
        <v>5639</v>
      </c>
      <c r="W5641" s="1" t="s">
        <v>6270</v>
      </c>
    </row>
    <row r="5642" spans="22:23" x14ac:dyDescent="0.25">
      <c r="V5642" s="1">
        <v>5640</v>
      </c>
      <c r="W5642" s="1" t="s">
        <v>5387</v>
      </c>
    </row>
    <row r="5643" spans="22:23" x14ac:dyDescent="0.25">
      <c r="V5643" s="1">
        <v>5641</v>
      </c>
      <c r="W5643" s="1" t="s">
        <v>5964</v>
      </c>
    </row>
    <row r="5644" spans="22:23" x14ac:dyDescent="0.25">
      <c r="V5644" s="1">
        <v>5642</v>
      </c>
      <c r="W5644" s="1" t="s">
        <v>5726</v>
      </c>
    </row>
    <row r="5645" spans="22:23" x14ac:dyDescent="0.25">
      <c r="V5645" s="1">
        <v>5643</v>
      </c>
      <c r="W5645" s="1" t="s">
        <v>6610</v>
      </c>
    </row>
    <row r="5646" spans="22:23" x14ac:dyDescent="0.25">
      <c r="V5646" s="1">
        <v>5644</v>
      </c>
      <c r="W5646" s="1" t="s">
        <v>5115</v>
      </c>
    </row>
    <row r="5647" spans="22:23" x14ac:dyDescent="0.25">
      <c r="V5647" s="1">
        <v>5645</v>
      </c>
      <c r="W5647" s="1" t="s">
        <v>4911</v>
      </c>
    </row>
    <row r="5648" spans="22:23" x14ac:dyDescent="0.25">
      <c r="V5648" s="1">
        <v>5646</v>
      </c>
      <c r="W5648" s="1" t="s">
        <v>5183</v>
      </c>
    </row>
    <row r="5649" spans="22:23" x14ac:dyDescent="0.25">
      <c r="V5649" s="1">
        <v>5647</v>
      </c>
      <c r="W5649" s="1" t="s">
        <v>6746</v>
      </c>
    </row>
    <row r="5650" spans="22:23" x14ac:dyDescent="0.25">
      <c r="V5650" s="1">
        <v>5648</v>
      </c>
      <c r="W5650" s="1" t="s">
        <v>5421</v>
      </c>
    </row>
    <row r="5651" spans="22:23" x14ac:dyDescent="0.25">
      <c r="V5651" s="1">
        <v>5649</v>
      </c>
      <c r="W5651" s="1" t="s">
        <v>4673</v>
      </c>
    </row>
    <row r="5652" spans="22:23" x14ac:dyDescent="0.25">
      <c r="V5652" s="1">
        <v>5650</v>
      </c>
      <c r="W5652" s="1" t="s">
        <v>6304</v>
      </c>
    </row>
    <row r="5653" spans="22:23" x14ac:dyDescent="0.25">
      <c r="V5653" s="1">
        <v>5651</v>
      </c>
      <c r="W5653" s="1" t="s">
        <v>6338</v>
      </c>
    </row>
    <row r="5654" spans="22:23" x14ac:dyDescent="0.25">
      <c r="V5654" s="1">
        <v>5652</v>
      </c>
      <c r="W5654" s="1" t="s">
        <v>6372</v>
      </c>
    </row>
    <row r="5655" spans="22:23" x14ac:dyDescent="0.25">
      <c r="V5655" s="1">
        <v>5653</v>
      </c>
      <c r="W5655" s="1" t="s">
        <v>5455</v>
      </c>
    </row>
    <row r="5656" spans="22:23" x14ac:dyDescent="0.25">
      <c r="V5656" s="1">
        <v>5654</v>
      </c>
      <c r="W5656" s="1" t="s">
        <v>6406</v>
      </c>
    </row>
    <row r="5657" spans="22:23" x14ac:dyDescent="0.25">
      <c r="V5657" s="1">
        <v>5655</v>
      </c>
      <c r="W5657" s="1" t="s">
        <v>5658</v>
      </c>
    </row>
    <row r="5658" spans="22:23" x14ac:dyDescent="0.25">
      <c r="V5658" s="1">
        <v>5656</v>
      </c>
      <c r="W5658" s="1" t="s">
        <v>4979</v>
      </c>
    </row>
    <row r="5659" spans="22:23" x14ac:dyDescent="0.25">
      <c r="V5659" s="1">
        <v>5657</v>
      </c>
      <c r="W5659" s="1" t="s">
        <v>5862</v>
      </c>
    </row>
    <row r="5660" spans="22:23" x14ac:dyDescent="0.25">
      <c r="V5660" s="1">
        <v>5658</v>
      </c>
      <c r="W5660" s="1" t="s">
        <v>5998</v>
      </c>
    </row>
    <row r="5661" spans="22:23" x14ac:dyDescent="0.25">
      <c r="V5661" s="1">
        <v>5659</v>
      </c>
      <c r="W5661" s="1" t="s">
        <v>5081</v>
      </c>
    </row>
    <row r="5662" spans="22:23" x14ac:dyDescent="0.25">
      <c r="V5662" s="1">
        <v>5660</v>
      </c>
      <c r="W5662" s="1" t="s">
        <v>6440</v>
      </c>
    </row>
    <row r="5663" spans="22:23" x14ac:dyDescent="0.25">
      <c r="V5663" s="1">
        <v>5661</v>
      </c>
      <c r="W5663" s="1" t="s">
        <v>5489</v>
      </c>
    </row>
    <row r="5664" spans="22:23" x14ac:dyDescent="0.25">
      <c r="V5664" s="1">
        <v>5662</v>
      </c>
      <c r="W5664" s="1" t="s">
        <v>4843</v>
      </c>
    </row>
    <row r="5665" spans="22:23" x14ac:dyDescent="0.25">
      <c r="V5665" s="1">
        <v>5663</v>
      </c>
      <c r="W5665" s="1" t="s">
        <v>5047</v>
      </c>
    </row>
    <row r="5666" spans="22:23" x14ac:dyDescent="0.25">
      <c r="V5666" s="1">
        <v>5664</v>
      </c>
      <c r="W5666" s="1" t="s">
        <v>6474</v>
      </c>
    </row>
    <row r="5667" spans="22:23" x14ac:dyDescent="0.25">
      <c r="V5667" s="1">
        <v>5665</v>
      </c>
      <c r="W5667" s="1" t="s">
        <v>6066</v>
      </c>
    </row>
    <row r="5668" spans="22:23" x14ac:dyDescent="0.25">
      <c r="V5668" s="1">
        <v>5666</v>
      </c>
      <c r="W5668" s="1" t="s">
        <v>5794</v>
      </c>
    </row>
    <row r="5669" spans="22:23" x14ac:dyDescent="0.25">
      <c r="V5669" s="1">
        <v>5667</v>
      </c>
      <c r="W5669" s="1" t="s">
        <v>4809</v>
      </c>
    </row>
    <row r="5670" spans="22:23" x14ac:dyDescent="0.25">
      <c r="V5670" s="1">
        <v>5668</v>
      </c>
      <c r="W5670" s="1" t="s">
        <v>6508</v>
      </c>
    </row>
    <row r="5671" spans="22:23" x14ac:dyDescent="0.25">
      <c r="V5671" s="1">
        <v>5669</v>
      </c>
      <c r="W5671" s="1" t="s">
        <v>6542</v>
      </c>
    </row>
    <row r="5672" spans="22:23" x14ac:dyDescent="0.25">
      <c r="V5672" s="1">
        <v>5670</v>
      </c>
      <c r="W5672" s="1" t="s">
        <v>6576</v>
      </c>
    </row>
    <row r="5673" spans="22:23" x14ac:dyDescent="0.25">
      <c r="V5673" s="1">
        <v>5671</v>
      </c>
      <c r="W5673" s="1" t="s">
        <v>5149</v>
      </c>
    </row>
    <row r="5674" spans="22:23" x14ac:dyDescent="0.25">
      <c r="V5674" s="1">
        <v>5672</v>
      </c>
      <c r="W5674" s="1" t="s">
        <v>5523</v>
      </c>
    </row>
    <row r="5675" spans="22:23" x14ac:dyDescent="0.25">
      <c r="V5675" s="1">
        <v>5673</v>
      </c>
      <c r="W5675" s="1" t="s">
        <v>5896</v>
      </c>
    </row>
    <row r="5676" spans="22:23" x14ac:dyDescent="0.25">
      <c r="V5676" s="1">
        <v>5674</v>
      </c>
      <c r="W5676" s="1" t="s">
        <v>5930</v>
      </c>
    </row>
    <row r="5677" spans="22:23" x14ac:dyDescent="0.25">
      <c r="V5677" s="1">
        <v>5675</v>
      </c>
      <c r="W5677" s="1" t="s">
        <v>6032</v>
      </c>
    </row>
    <row r="5678" spans="22:23" x14ac:dyDescent="0.25">
      <c r="V5678" s="1">
        <v>5676</v>
      </c>
      <c r="W5678" s="1" t="s">
        <v>6678</v>
      </c>
    </row>
    <row r="5679" spans="22:23" x14ac:dyDescent="0.25">
      <c r="V5679" s="1">
        <v>5677</v>
      </c>
      <c r="W5679" s="1" t="s">
        <v>5828</v>
      </c>
    </row>
    <row r="5680" spans="22:23" x14ac:dyDescent="0.25">
      <c r="V5680" s="1">
        <v>5678</v>
      </c>
      <c r="W5680" s="1" t="s">
        <v>4945</v>
      </c>
    </row>
    <row r="5681" spans="22:23" x14ac:dyDescent="0.25">
      <c r="V5681" s="1">
        <v>5679</v>
      </c>
      <c r="W5681" s="1" t="s">
        <v>4741</v>
      </c>
    </row>
    <row r="5682" spans="22:23" x14ac:dyDescent="0.25">
      <c r="V5682" s="1">
        <v>5680</v>
      </c>
      <c r="W5682" s="1" t="s">
        <v>6644</v>
      </c>
    </row>
    <row r="5683" spans="22:23" x14ac:dyDescent="0.25">
      <c r="V5683" s="1">
        <v>5681</v>
      </c>
      <c r="W5683" s="1" t="s">
        <v>4639</v>
      </c>
    </row>
    <row r="5684" spans="22:23" x14ac:dyDescent="0.25">
      <c r="V5684" s="1">
        <v>5682</v>
      </c>
      <c r="W5684" s="1" t="s">
        <v>6100</v>
      </c>
    </row>
    <row r="5685" spans="22:23" x14ac:dyDescent="0.25">
      <c r="V5685" s="1">
        <v>5683</v>
      </c>
      <c r="W5685" s="1" t="s">
        <v>4707</v>
      </c>
    </row>
    <row r="5686" spans="22:23" x14ac:dyDescent="0.25">
      <c r="V5686" s="1">
        <v>5684</v>
      </c>
      <c r="W5686" s="1" t="s">
        <v>6712</v>
      </c>
    </row>
    <row r="5687" spans="22:23" x14ac:dyDescent="0.25">
      <c r="V5687" s="1">
        <v>5685</v>
      </c>
      <c r="W5687" s="1" t="s">
        <v>5325</v>
      </c>
    </row>
    <row r="5688" spans="22:23" x14ac:dyDescent="0.25">
      <c r="V5688" s="1">
        <v>5686</v>
      </c>
      <c r="W5688" s="1" t="s">
        <v>6208</v>
      </c>
    </row>
    <row r="5689" spans="22:23" x14ac:dyDescent="0.25">
      <c r="V5689" s="1">
        <v>5687</v>
      </c>
      <c r="W5689" s="1" t="s">
        <v>6140</v>
      </c>
    </row>
    <row r="5690" spans="22:23" x14ac:dyDescent="0.25">
      <c r="V5690" s="1">
        <v>5688</v>
      </c>
      <c r="W5690" s="1" t="s">
        <v>5291</v>
      </c>
    </row>
    <row r="5691" spans="22:23" x14ac:dyDescent="0.25">
      <c r="V5691" s="1">
        <v>5689</v>
      </c>
      <c r="W5691" s="1" t="s">
        <v>5223</v>
      </c>
    </row>
    <row r="5692" spans="22:23" x14ac:dyDescent="0.25">
      <c r="V5692" s="1">
        <v>5690</v>
      </c>
      <c r="W5692" s="1" t="s">
        <v>5596</v>
      </c>
    </row>
    <row r="5693" spans="22:23" x14ac:dyDescent="0.25">
      <c r="V5693" s="1">
        <v>5691</v>
      </c>
      <c r="W5693" s="1" t="s">
        <v>5257</v>
      </c>
    </row>
    <row r="5694" spans="22:23" x14ac:dyDescent="0.25">
      <c r="V5694" s="1">
        <v>5692</v>
      </c>
      <c r="W5694" s="1" t="s">
        <v>6174</v>
      </c>
    </row>
    <row r="5695" spans="22:23" x14ac:dyDescent="0.25">
      <c r="V5695" s="1">
        <v>5693</v>
      </c>
      <c r="W5695" s="1" t="s">
        <v>5766</v>
      </c>
    </row>
    <row r="5696" spans="22:23" x14ac:dyDescent="0.25">
      <c r="V5696" s="1">
        <v>5694</v>
      </c>
      <c r="W5696" s="1" t="s">
        <v>4781</v>
      </c>
    </row>
    <row r="5697" spans="22:23" x14ac:dyDescent="0.25">
      <c r="V5697" s="1">
        <v>5695</v>
      </c>
      <c r="W5697" s="1" t="s">
        <v>4883</v>
      </c>
    </row>
    <row r="5698" spans="22:23" x14ac:dyDescent="0.25">
      <c r="V5698" s="1">
        <v>5696</v>
      </c>
      <c r="W5698" s="1" t="s">
        <v>6242</v>
      </c>
    </row>
    <row r="5699" spans="22:23" x14ac:dyDescent="0.25">
      <c r="V5699" s="1">
        <v>5697</v>
      </c>
      <c r="W5699" s="1" t="s">
        <v>5359</v>
      </c>
    </row>
    <row r="5700" spans="22:23" x14ac:dyDescent="0.25">
      <c r="V5700" s="1">
        <v>5698</v>
      </c>
      <c r="W5700" s="1" t="s">
        <v>5562</v>
      </c>
    </row>
    <row r="5701" spans="22:23" x14ac:dyDescent="0.25">
      <c r="V5701" s="1">
        <v>5699</v>
      </c>
      <c r="W5701" s="1" t="s">
        <v>5698</v>
      </c>
    </row>
    <row r="5702" spans="22:23" x14ac:dyDescent="0.25">
      <c r="V5702" s="1">
        <v>5700</v>
      </c>
      <c r="W5702" s="1" t="s">
        <v>5630</v>
      </c>
    </row>
    <row r="5703" spans="22:23" x14ac:dyDescent="0.25">
      <c r="V5703" s="1">
        <v>5701</v>
      </c>
      <c r="W5703" s="1" t="s">
        <v>5019</v>
      </c>
    </row>
    <row r="5704" spans="22:23" x14ac:dyDescent="0.25">
      <c r="V5704" s="1">
        <v>5702</v>
      </c>
      <c r="W5704" s="1" t="s">
        <v>6276</v>
      </c>
    </row>
    <row r="5705" spans="22:23" x14ac:dyDescent="0.25">
      <c r="V5705" s="1">
        <v>5703</v>
      </c>
      <c r="W5705" s="1" t="s">
        <v>5393</v>
      </c>
    </row>
    <row r="5706" spans="22:23" x14ac:dyDescent="0.25">
      <c r="V5706" s="1">
        <v>5704</v>
      </c>
      <c r="W5706" s="1" t="s">
        <v>5970</v>
      </c>
    </row>
    <row r="5707" spans="22:23" x14ac:dyDescent="0.25">
      <c r="V5707" s="1">
        <v>5705</v>
      </c>
      <c r="W5707" s="1" t="s">
        <v>5732</v>
      </c>
    </row>
    <row r="5708" spans="22:23" x14ac:dyDescent="0.25">
      <c r="V5708" s="1">
        <v>5706</v>
      </c>
      <c r="W5708" s="1" t="s">
        <v>6616</v>
      </c>
    </row>
    <row r="5709" spans="22:23" x14ac:dyDescent="0.25">
      <c r="V5709" s="1">
        <v>5707</v>
      </c>
      <c r="W5709" s="1" t="s">
        <v>5121</v>
      </c>
    </row>
    <row r="5710" spans="22:23" x14ac:dyDescent="0.25">
      <c r="V5710" s="1">
        <v>5708</v>
      </c>
      <c r="W5710" s="1" t="s">
        <v>4917</v>
      </c>
    </row>
    <row r="5711" spans="22:23" x14ac:dyDescent="0.25">
      <c r="V5711" s="1">
        <v>5709</v>
      </c>
      <c r="W5711" s="1" t="s">
        <v>5189</v>
      </c>
    </row>
    <row r="5712" spans="22:23" x14ac:dyDescent="0.25">
      <c r="V5712" s="1">
        <v>5710</v>
      </c>
      <c r="W5712" s="1" t="s">
        <v>6752</v>
      </c>
    </row>
    <row r="5713" spans="22:23" x14ac:dyDescent="0.25">
      <c r="V5713" s="1">
        <v>5711</v>
      </c>
      <c r="W5713" s="1" t="s">
        <v>5427</v>
      </c>
    </row>
    <row r="5714" spans="22:23" x14ac:dyDescent="0.25">
      <c r="V5714" s="1">
        <v>5712</v>
      </c>
      <c r="W5714" s="1" t="s">
        <v>4679</v>
      </c>
    </row>
    <row r="5715" spans="22:23" x14ac:dyDescent="0.25">
      <c r="V5715" s="1">
        <v>5713</v>
      </c>
      <c r="W5715" s="1" t="s">
        <v>6310</v>
      </c>
    </row>
    <row r="5716" spans="22:23" x14ac:dyDescent="0.25">
      <c r="V5716" s="1">
        <v>5714</v>
      </c>
      <c r="W5716" s="1" t="s">
        <v>6344</v>
      </c>
    </row>
    <row r="5717" spans="22:23" x14ac:dyDescent="0.25">
      <c r="V5717" s="1">
        <v>5715</v>
      </c>
      <c r="W5717" s="1" t="s">
        <v>6378</v>
      </c>
    </row>
    <row r="5718" spans="22:23" x14ac:dyDescent="0.25">
      <c r="V5718" s="1">
        <v>5716</v>
      </c>
      <c r="W5718" s="1" t="s">
        <v>5461</v>
      </c>
    </row>
    <row r="5719" spans="22:23" x14ac:dyDescent="0.25">
      <c r="V5719" s="1">
        <v>5717</v>
      </c>
      <c r="W5719" s="1" t="s">
        <v>6412</v>
      </c>
    </row>
    <row r="5720" spans="22:23" x14ac:dyDescent="0.25">
      <c r="V5720" s="1">
        <v>5718</v>
      </c>
      <c r="W5720" s="1" t="s">
        <v>5664</v>
      </c>
    </row>
    <row r="5721" spans="22:23" x14ac:dyDescent="0.25">
      <c r="V5721" s="1">
        <v>5719</v>
      </c>
      <c r="W5721" s="1" t="s">
        <v>4985</v>
      </c>
    </row>
    <row r="5722" spans="22:23" x14ac:dyDescent="0.25">
      <c r="V5722" s="1">
        <v>5720</v>
      </c>
      <c r="W5722" s="1" t="s">
        <v>5868</v>
      </c>
    </row>
    <row r="5723" spans="22:23" x14ac:dyDescent="0.25">
      <c r="V5723" s="1">
        <v>5721</v>
      </c>
      <c r="W5723" s="1" t="s">
        <v>6004</v>
      </c>
    </row>
    <row r="5724" spans="22:23" x14ac:dyDescent="0.25">
      <c r="V5724" s="1">
        <v>5722</v>
      </c>
      <c r="W5724" s="1" t="s">
        <v>5087</v>
      </c>
    </row>
    <row r="5725" spans="22:23" x14ac:dyDescent="0.25">
      <c r="V5725" s="1">
        <v>5723</v>
      </c>
      <c r="W5725" s="1" t="s">
        <v>6446</v>
      </c>
    </row>
    <row r="5726" spans="22:23" x14ac:dyDescent="0.25">
      <c r="V5726" s="1">
        <v>5724</v>
      </c>
      <c r="W5726" s="1" t="s">
        <v>5495</v>
      </c>
    </row>
    <row r="5727" spans="22:23" x14ac:dyDescent="0.25">
      <c r="V5727" s="1">
        <v>5725</v>
      </c>
      <c r="W5727" s="1" t="s">
        <v>4849</v>
      </c>
    </row>
    <row r="5728" spans="22:23" x14ac:dyDescent="0.25">
      <c r="V5728" s="1">
        <v>5726</v>
      </c>
      <c r="W5728" s="1" t="s">
        <v>5053</v>
      </c>
    </row>
    <row r="5729" spans="22:23" x14ac:dyDescent="0.25">
      <c r="V5729" s="1">
        <v>5727</v>
      </c>
      <c r="W5729" s="1" t="s">
        <v>6480</v>
      </c>
    </row>
    <row r="5730" spans="22:23" x14ac:dyDescent="0.25">
      <c r="V5730" s="1">
        <v>5728</v>
      </c>
      <c r="W5730" s="1" t="s">
        <v>6072</v>
      </c>
    </row>
    <row r="5731" spans="22:23" x14ac:dyDescent="0.25">
      <c r="V5731" s="1">
        <v>5729</v>
      </c>
      <c r="W5731" s="1" t="s">
        <v>5800</v>
      </c>
    </row>
    <row r="5732" spans="22:23" x14ac:dyDescent="0.25">
      <c r="V5732" s="1">
        <v>5730</v>
      </c>
      <c r="W5732" s="1" t="s">
        <v>4815</v>
      </c>
    </row>
    <row r="5733" spans="22:23" x14ac:dyDescent="0.25">
      <c r="V5733" s="1">
        <v>5731</v>
      </c>
      <c r="W5733" s="1" t="s">
        <v>6514</v>
      </c>
    </row>
    <row r="5734" spans="22:23" x14ac:dyDescent="0.25">
      <c r="V5734" s="1">
        <v>5732</v>
      </c>
      <c r="W5734" s="1" t="s">
        <v>6548</v>
      </c>
    </row>
    <row r="5735" spans="22:23" x14ac:dyDescent="0.25">
      <c r="V5735" s="1">
        <v>5733</v>
      </c>
      <c r="W5735" s="1" t="s">
        <v>6582</v>
      </c>
    </row>
    <row r="5736" spans="22:23" x14ac:dyDescent="0.25">
      <c r="V5736" s="1">
        <v>5734</v>
      </c>
      <c r="W5736" s="1" t="s">
        <v>5155</v>
      </c>
    </row>
    <row r="5737" spans="22:23" x14ac:dyDescent="0.25">
      <c r="V5737" s="1">
        <v>5735</v>
      </c>
      <c r="W5737" s="1" t="s">
        <v>5529</v>
      </c>
    </row>
    <row r="5738" spans="22:23" x14ac:dyDescent="0.25">
      <c r="V5738" s="1">
        <v>5736</v>
      </c>
      <c r="W5738" s="1" t="s">
        <v>5902</v>
      </c>
    </row>
    <row r="5739" spans="22:23" x14ac:dyDescent="0.25">
      <c r="V5739" s="1">
        <v>5737</v>
      </c>
      <c r="W5739" s="1" t="s">
        <v>5936</v>
      </c>
    </row>
    <row r="5740" spans="22:23" x14ac:dyDescent="0.25">
      <c r="V5740" s="1">
        <v>5738</v>
      </c>
      <c r="W5740" s="1" t="s">
        <v>6038</v>
      </c>
    </row>
    <row r="5741" spans="22:23" x14ac:dyDescent="0.25">
      <c r="V5741" s="1">
        <v>5739</v>
      </c>
      <c r="W5741" s="1" t="s">
        <v>6684</v>
      </c>
    </row>
    <row r="5742" spans="22:23" x14ac:dyDescent="0.25">
      <c r="V5742" s="1">
        <v>5740</v>
      </c>
      <c r="W5742" s="1" t="s">
        <v>5834</v>
      </c>
    </row>
    <row r="5743" spans="22:23" x14ac:dyDescent="0.25">
      <c r="V5743" s="1">
        <v>5741</v>
      </c>
      <c r="W5743" s="1" t="s">
        <v>4951</v>
      </c>
    </row>
    <row r="5744" spans="22:23" x14ac:dyDescent="0.25">
      <c r="V5744" s="1">
        <v>5742</v>
      </c>
      <c r="W5744" s="1" t="s">
        <v>4747</v>
      </c>
    </row>
    <row r="5745" spans="22:23" x14ac:dyDescent="0.25">
      <c r="V5745" s="1">
        <v>5743</v>
      </c>
      <c r="W5745" s="1" t="s">
        <v>6650</v>
      </c>
    </row>
    <row r="5746" spans="22:23" x14ac:dyDescent="0.25">
      <c r="V5746" s="1">
        <v>5744</v>
      </c>
      <c r="W5746" s="1" t="s">
        <v>4645</v>
      </c>
    </row>
    <row r="5747" spans="22:23" x14ac:dyDescent="0.25">
      <c r="V5747" s="1">
        <v>5745</v>
      </c>
      <c r="W5747" s="1" t="s">
        <v>6106</v>
      </c>
    </row>
    <row r="5748" spans="22:23" x14ac:dyDescent="0.25">
      <c r="V5748" s="1">
        <v>5746</v>
      </c>
      <c r="W5748" s="1" t="s">
        <v>4713</v>
      </c>
    </row>
    <row r="5749" spans="22:23" x14ac:dyDescent="0.25">
      <c r="V5749" s="1">
        <v>5747</v>
      </c>
      <c r="W5749" s="1" t="s">
        <v>6718</v>
      </c>
    </row>
    <row r="5750" spans="22:23" x14ac:dyDescent="0.25">
      <c r="V5750" s="1">
        <v>5748</v>
      </c>
      <c r="W5750" s="1" t="s">
        <v>5327</v>
      </c>
    </row>
    <row r="5751" spans="22:23" x14ac:dyDescent="0.25">
      <c r="V5751" s="1">
        <v>5749</v>
      </c>
      <c r="W5751" s="1" t="s">
        <v>6210</v>
      </c>
    </row>
    <row r="5752" spans="22:23" x14ac:dyDescent="0.25">
      <c r="V5752" s="1">
        <v>5750</v>
      </c>
      <c r="W5752" s="1" t="s">
        <v>6142</v>
      </c>
    </row>
    <row r="5753" spans="22:23" x14ac:dyDescent="0.25">
      <c r="V5753" s="1">
        <v>5751</v>
      </c>
      <c r="W5753" s="1" t="s">
        <v>5293</v>
      </c>
    </row>
    <row r="5754" spans="22:23" x14ac:dyDescent="0.25">
      <c r="V5754" s="1">
        <v>5752</v>
      </c>
      <c r="W5754" s="1" t="s">
        <v>5225</v>
      </c>
    </row>
    <row r="5755" spans="22:23" x14ac:dyDescent="0.25">
      <c r="V5755" s="1">
        <v>5753</v>
      </c>
      <c r="W5755" s="1" t="s">
        <v>5598</v>
      </c>
    </row>
    <row r="5756" spans="22:23" x14ac:dyDescent="0.25">
      <c r="V5756" s="1">
        <v>5754</v>
      </c>
      <c r="W5756" s="1" t="s">
        <v>5259</v>
      </c>
    </row>
    <row r="5757" spans="22:23" x14ac:dyDescent="0.25">
      <c r="V5757" s="1">
        <v>5755</v>
      </c>
      <c r="W5757" s="1" t="s">
        <v>6176</v>
      </c>
    </row>
    <row r="5758" spans="22:23" x14ac:dyDescent="0.25">
      <c r="V5758" s="1">
        <v>5756</v>
      </c>
      <c r="W5758" s="1" t="s">
        <v>5768</v>
      </c>
    </row>
    <row r="5759" spans="22:23" x14ac:dyDescent="0.25">
      <c r="V5759" s="1">
        <v>5757</v>
      </c>
      <c r="W5759" s="1" t="s">
        <v>4783</v>
      </c>
    </row>
    <row r="5760" spans="22:23" x14ac:dyDescent="0.25">
      <c r="V5760" s="1">
        <v>5758</v>
      </c>
      <c r="W5760" s="1" t="s">
        <v>4885</v>
      </c>
    </row>
    <row r="5761" spans="22:23" x14ac:dyDescent="0.25">
      <c r="V5761" s="1">
        <v>5759</v>
      </c>
      <c r="W5761" s="1" t="s">
        <v>6244</v>
      </c>
    </row>
    <row r="5762" spans="22:23" x14ac:dyDescent="0.25">
      <c r="V5762" s="1">
        <v>5760</v>
      </c>
      <c r="W5762" s="1" t="s">
        <v>5361</v>
      </c>
    </row>
    <row r="5763" spans="22:23" x14ac:dyDescent="0.25">
      <c r="V5763" s="1">
        <v>5761</v>
      </c>
      <c r="W5763" s="1" t="s">
        <v>5564</v>
      </c>
    </row>
    <row r="5764" spans="22:23" x14ac:dyDescent="0.25">
      <c r="V5764" s="1">
        <v>5762</v>
      </c>
      <c r="W5764" s="1" t="s">
        <v>5700</v>
      </c>
    </row>
    <row r="5765" spans="22:23" x14ac:dyDescent="0.25">
      <c r="V5765" s="1">
        <v>5763</v>
      </c>
      <c r="W5765" s="1" t="s">
        <v>5632</v>
      </c>
    </row>
    <row r="5766" spans="22:23" x14ac:dyDescent="0.25">
      <c r="V5766" s="1">
        <v>5764</v>
      </c>
      <c r="W5766" s="1" t="s">
        <v>5021</v>
      </c>
    </row>
    <row r="5767" spans="22:23" x14ac:dyDescent="0.25">
      <c r="V5767" s="1">
        <v>5765</v>
      </c>
      <c r="W5767" s="1" t="s">
        <v>6278</v>
      </c>
    </row>
    <row r="5768" spans="22:23" x14ac:dyDescent="0.25">
      <c r="V5768" s="1">
        <v>5766</v>
      </c>
      <c r="W5768" s="1" t="s">
        <v>5395</v>
      </c>
    </row>
    <row r="5769" spans="22:23" x14ac:dyDescent="0.25">
      <c r="V5769" s="1">
        <v>5767</v>
      </c>
      <c r="W5769" s="1" t="s">
        <v>5972</v>
      </c>
    </row>
    <row r="5770" spans="22:23" x14ac:dyDescent="0.25">
      <c r="V5770" s="1">
        <v>5768</v>
      </c>
      <c r="W5770" s="1" t="s">
        <v>5734</v>
      </c>
    </row>
    <row r="5771" spans="22:23" x14ac:dyDescent="0.25">
      <c r="V5771" s="1">
        <v>5769</v>
      </c>
      <c r="W5771" s="1" t="s">
        <v>6618</v>
      </c>
    </row>
    <row r="5772" spans="22:23" x14ac:dyDescent="0.25">
      <c r="V5772" s="1">
        <v>5770</v>
      </c>
      <c r="W5772" s="1" t="s">
        <v>5123</v>
      </c>
    </row>
    <row r="5773" spans="22:23" x14ac:dyDescent="0.25">
      <c r="V5773" s="1">
        <v>5771</v>
      </c>
      <c r="W5773" s="1" t="s">
        <v>4919</v>
      </c>
    </row>
    <row r="5774" spans="22:23" x14ac:dyDescent="0.25">
      <c r="V5774" s="1">
        <v>5772</v>
      </c>
      <c r="W5774" s="1" t="s">
        <v>5191</v>
      </c>
    </row>
    <row r="5775" spans="22:23" x14ac:dyDescent="0.25">
      <c r="V5775" s="1">
        <v>5773</v>
      </c>
      <c r="W5775" s="1" t="s">
        <v>6754</v>
      </c>
    </row>
    <row r="5776" spans="22:23" x14ac:dyDescent="0.25">
      <c r="V5776" s="1">
        <v>5774</v>
      </c>
      <c r="W5776" s="1" t="s">
        <v>5429</v>
      </c>
    </row>
    <row r="5777" spans="22:23" x14ac:dyDescent="0.25">
      <c r="V5777" s="1">
        <v>5775</v>
      </c>
      <c r="W5777" s="1" t="s">
        <v>4681</v>
      </c>
    </row>
    <row r="5778" spans="22:23" x14ac:dyDescent="0.25">
      <c r="V5778" s="1">
        <v>5776</v>
      </c>
      <c r="W5778" s="1" t="s">
        <v>6312</v>
      </c>
    </row>
    <row r="5779" spans="22:23" x14ac:dyDescent="0.25">
      <c r="V5779" s="1">
        <v>5777</v>
      </c>
      <c r="W5779" s="1" t="s">
        <v>6346</v>
      </c>
    </row>
    <row r="5780" spans="22:23" x14ac:dyDescent="0.25">
      <c r="V5780" s="1">
        <v>5778</v>
      </c>
      <c r="W5780" s="1" t="s">
        <v>6380</v>
      </c>
    </row>
    <row r="5781" spans="22:23" x14ac:dyDescent="0.25">
      <c r="V5781" s="1">
        <v>5779</v>
      </c>
      <c r="W5781" s="1" t="s">
        <v>5463</v>
      </c>
    </row>
    <row r="5782" spans="22:23" x14ac:dyDescent="0.25">
      <c r="V5782" s="1">
        <v>5780</v>
      </c>
      <c r="W5782" s="1" t="s">
        <v>6414</v>
      </c>
    </row>
    <row r="5783" spans="22:23" x14ac:dyDescent="0.25">
      <c r="V5783" s="1">
        <v>5781</v>
      </c>
      <c r="W5783" s="1" t="s">
        <v>5666</v>
      </c>
    </row>
    <row r="5784" spans="22:23" x14ac:dyDescent="0.25">
      <c r="V5784" s="1">
        <v>5782</v>
      </c>
      <c r="W5784" s="1" t="s">
        <v>4987</v>
      </c>
    </row>
    <row r="5785" spans="22:23" x14ac:dyDescent="0.25">
      <c r="V5785" s="1">
        <v>5783</v>
      </c>
      <c r="W5785" s="1" t="s">
        <v>5870</v>
      </c>
    </row>
    <row r="5786" spans="22:23" x14ac:dyDescent="0.25">
      <c r="V5786" s="1">
        <v>5784</v>
      </c>
      <c r="W5786" s="1" t="s">
        <v>6006</v>
      </c>
    </row>
    <row r="5787" spans="22:23" x14ac:dyDescent="0.25">
      <c r="V5787" s="1">
        <v>5785</v>
      </c>
      <c r="W5787" s="1" t="s">
        <v>5089</v>
      </c>
    </row>
    <row r="5788" spans="22:23" x14ac:dyDescent="0.25">
      <c r="V5788" s="1">
        <v>5786</v>
      </c>
      <c r="W5788" s="1" t="s">
        <v>6448</v>
      </c>
    </row>
    <row r="5789" spans="22:23" x14ac:dyDescent="0.25">
      <c r="V5789" s="1">
        <v>5787</v>
      </c>
      <c r="W5789" s="1" t="s">
        <v>5497</v>
      </c>
    </row>
    <row r="5790" spans="22:23" x14ac:dyDescent="0.25">
      <c r="V5790" s="1">
        <v>5788</v>
      </c>
      <c r="W5790" s="1" t="s">
        <v>4851</v>
      </c>
    </row>
    <row r="5791" spans="22:23" x14ac:dyDescent="0.25">
      <c r="V5791" s="1">
        <v>5789</v>
      </c>
      <c r="W5791" s="1" t="s">
        <v>5055</v>
      </c>
    </row>
    <row r="5792" spans="22:23" x14ac:dyDescent="0.25">
      <c r="V5792" s="1">
        <v>5790</v>
      </c>
      <c r="W5792" s="1" t="s">
        <v>6482</v>
      </c>
    </row>
    <row r="5793" spans="22:23" x14ac:dyDescent="0.25">
      <c r="V5793" s="1">
        <v>5791</v>
      </c>
      <c r="W5793" s="1" t="s">
        <v>6074</v>
      </c>
    </row>
    <row r="5794" spans="22:23" x14ac:dyDescent="0.25">
      <c r="V5794" s="1">
        <v>5792</v>
      </c>
      <c r="W5794" s="1" t="s">
        <v>5802</v>
      </c>
    </row>
    <row r="5795" spans="22:23" x14ac:dyDescent="0.25">
      <c r="V5795" s="1">
        <v>5793</v>
      </c>
      <c r="W5795" s="1" t="s">
        <v>4817</v>
      </c>
    </row>
    <row r="5796" spans="22:23" x14ac:dyDescent="0.25">
      <c r="V5796" s="1">
        <v>5794</v>
      </c>
      <c r="W5796" s="1" t="s">
        <v>6516</v>
      </c>
    </row>
    <row r="5797" spans="22:23" x14ac:dyDescent="0.25">
      <c r="V5797" s="1">
        <v>5795</v>
      </c>
      <c r="W5797" s="1" t="s">
        <v>6550</v>
      </c>
    </row>
    <row r="5798" spans="22:23" x14ac:dyDescent="0.25">
      <c r="V5798" s="1">
        <v>5796</v>
      </c>
      <c r="W5798" s="1" t="s">
        <v>6584</v>
      </c>
    </row>
    <row r="5799" spans="22:23" x14ac:dyDescent="0.25">
      <c r="V5799" s="1">
        <v>5797</v>
      </c>
      <c r="W5799" s="1" t="s">
        <v>5157</v>
      </c>
    </row>
    <row r="5800" spans="22:23" x14ac:dyDescent="0.25">
      <c r="V5800" s="1">
        <v>5798</v>
      </c>
      <c r="W5800" s="1" t="s">
        <v>5531</v>
      </c>
    </row>
    <row r="5801" spans="22:23" x14ac:dyDescent="0.25">
      <c r="V5801" s="1">
        <v>5799</v>
      </c>
      <c r="W5801" s="1" t="s">
        <v>5904</v>
      </c>
    </row>
    <row r="5802" spans="22:23" x14ac:dyDescent="0.25">
      <c r="V5802" s="1">
        <v>5800</v>
      </c>
      <c r="W5802" s="1" t="s">
        <v>5938</v>
      </c>
    </row>
    <row r="5803" spans="22:23" x14ac:dyDescent="0.25">
      <c r="V5803" s="1">
        <v>5801</v>
      </c>
      <c r="W5803" s="1" t="s">
        <v>6040</v>
      </c>
    </row>
    <row r="5804" spans="22:23" x14ac:dyDescent="0.25">
      <c r="V5804" s="1">
        <v>5802</v>
      </c>
      <c r="W5804" s="1" t="s">
        <v>6686</v>
      </c>
    </row>
    <row r="5805" spans="22:23" x14ac:dyDescent="0.25">
      <c r="V5805" s="1">
        <v>5803</v>
      </c>
      <c r="W5805" s="1" t="s">
        <v>5836</v>
      </c>
    </row>
    <row r="5806" spans="22:23" x14ac:dyDescent="0.25">
      <c r="V5806" s="1">
        <v>5804</v>
      </c>
      <c r="W5806" s="1" t="s">
        <v>4953</v>
      </c>
    </row>
    <row r="5807" spans="22:23" x14ac:dyDescent="0.25">
      <c r="V5807" s="1">
        <v>5805</v>
      </c>
      <c r="W5807" s="1" t="s">
        <v>4749</v>
      </c>
    </row>
    <row r="5808" spans="22:23" x14ac:dyDescent="0.25">
      <c r="V5808" s="1">
        <v>5806</v>
      </c>
      <c r="W5808" s="1" t="s">
        <v>6652</v>
      </c>
    </row>
    <row r="5809" spans="22:23" x14ac:dyDescent="0.25">
      <c r="V5809" s="1">
        <v>5807</v>
      </c>
      <c r="W5809" s="1" t="s">
        <v>4647</v>
      </c>
    </row>
    <row r="5810" spans="22:23" x14ac:dyDescent="0.25">
      <c r="V5810" s="1">
        <v>5808</v>
      </c>
      <c r="W5810" s="1" t="s">
        <v>6108</v>
      </c>
    </row>
    <row r="5811" spans="22:23" x14ac:dyDescent="0.25">
      <c r="V5811" s="1">
        <v>5809</v>
      </c>
      <c r="W5811" s="1" t="s">
        <v>4715</v>
      </c>
    </row>
    <row r="5812" spans="22:23" x14ac:dyDescent="0.25">
      <c r="V5812" s="1">
        <v>5810</v>
      </c>
      <c r="W5812" s="1" t="s">
        <v>6720</v>
      </c>
    </row>
    <row r="5813" spans="22:23" x14ac:dyDescent="0.25">
      <c r="V5813" s="1">
        <v>5811</v>
      </c>
      <c r="W5813" s="1" t="s">
        <v>5337</v>
      </c>
    </row>
    <row r="5814" spans="22:23" x14ac:dyDescent="0.25">
      <c r="V5814" s="1">
        <v>5812</v>
      </c>
      <c r="W5814" s="1" t="s">
        <v>6220</v>
      </c>
    </row>
    <row r="5815" spans="22:23" x14ac:dyDescent="0.25">
      <c r="V5815" s="1">
        <v>5813</v>
      </c>
      <c r="W5815" s="1" t="s">
        <v>6152</v>
      </c>
    </row>
    <row r="5816" spans="22:23" x14ac:dyDescent="0.25">
      <c r="V5816" s="1">
        <v>5814</v>
      </c>
      <c r="W5816" s="1" t="s">
        <v>5303</v>
      </c>
    </row>
    <row r="5817" spans="22:23" x14ac:dyDescent="0.25">
      <c r="V5817" s="1">
        <v>5815</v>
      </c>
      <c r="W5817" s="1" t="s">
        <v>5235</v>
      </c>
    </row>
    <row r="5818" spans="22:23" x14ac:dyDescent="0.25">
      <c r="V5818" s="1">
        <v>5816</v>
      </c>
      <c r="W5818" s="1" t="s">
        <v>5608</v>
      </c>
    </row>
    <row r="5819" spans="22:23" x14ac:dyDescent="0.25">
      <c r="V5819" s="1">
        <v>5817</v>
      </c>
      <c r="W5819" s="1" t="s">
        <v>5269</v>
      </c>
    </row>
    <row r="5820" spans="22:23" x14ac:dyDescent="0.25">
      <c r="V5820" s="1">
        <v>5818</v>
      </c>
      <c r="W5820" s="1" t="s">
        <v>6186</v>
      </c>
    </row>
    <row r="5821" spans="22:23" x14ac:dyDescent="0.25">
      <c r="V5821" s="1">
        <v>5819</v>
      </c>
      <c r="W5821" s="1" t="s">
        <v>5778</v>
      </c>
    </row>
    <row r="5822" spans="22:23" x14ac:dyDescent="0.25">
      <c r="V5822" s="1">
        <v>5820</v>
      </c>
      <c r="W5822" s="1" t="s">
        <v>4793</v>
      </c>
    </row>
    <row r="5823" spans="22:23" x14ac:dyDescent="0.25">
      <c r="V5823" s="1">
        <v>5821</v>
      </c>
      <c r="W5823" s="1" t="s">
        <v>4895</v>
      </c>
    </row>
    <row r="5824" spans="22:23" x14ac:dyDescent="0.25">
      <c r="V5824" s="1">
        <v>5822</v>
      </c>
      <c r="W5824" s="1" t="s">
        <v>6254</v>
      </c>
    </row>
    <row r="5825" spans="22:23" x14ac:dyDescent="0.25">
      <c r="V5825" s="1">
        <v>5823</v>
      </c>
      <c r="W5825" s="1" t="s">
        <v>5371</v>
      </c>
    </row>
    <row r="5826" spans="22:23" x14ac:dyDescent="0.25">
      <c r="V5826" s="1">
        <v>5824</v>
      </c>
      <c r="W5826" s="1" t="s">
        <v>5574</v>
      </c>
    </row>
    <row r="5827" spans="22:23" x14ac:dyDescent="0.25">
      <c r="V5827" s="1">
        <v>5825</v>
      </c>
      <c r="W5827" s="1" t="s">
        <v>5710</v>
      </c>
    </row>
    <row r="5828" spans="22:23" x14ac:dyDescent="0.25">
      <c r="V5828" s="1">
        <v>5826</v>
      </c>
      <c r="W5828" s="1" t="s">
        <v>5642</v>
      </c>
    </row>
    <row r="5829" spans="22:23" x14ac:dyDescent="0.25">
      <c r="V5829" s="1">
        <v>5827</v>
      </c>
      <c r="W5829" s="1" t="s">
        <v>5031</v>
      </c>
    </row>
    <row r="5830" spans="22:23" x14ac:dyDescent="0.25">
      <c r="V5830" s="1">
        <v>5828</v>
      </c>
      <c r="W5830" s="1" t="s">
        <v>6288</v>
      </c>
    </row>
    <row r="5831" spans="22:23" x14ac:dyDescent="0.25">
      <c r="V5831" s="1">
        <v>5829</v>
      </c>
      <c r="W5831" s="1" t="s">
        <v>5405</v>
      </c>
    </row>
    <row r="5832" spans="22:23" x14ac:dyDescent="0.25">
      <c r="V5832" s="1">
        <v>5830</v>
      </c>
      <c r="W5832" s="1" t="s">
        <v>5982</v>
      </c>
    </row>
    <row r="5833" spans="22:23" x14ac:dyDescent="0.25">
      <c r="V5833" s="1">
        <v>5831</v>
      </c>
      <c r="W5833" s="1" t="s">
        <v>5744</v>
      </c>
    </row>
    <row r="5834" spans="22:23" x14ac:dyDescent="0.25">
      <c r="V5834" s="1">
        <v>5832</v>
      </c>
      <c r="W5834" s="1" t="s">
        <v>6628</v>
      </c>
    </row>
    <row r="5835" spans="22:23" x14ac:dyDescent="0.25">
      <c r="V5835" s="1">
        <v>5833</v>
      </c>
      <c r="W5835" s="1" t="s">
        <v>5133</v>
      </c>
    </row>
    <row r="5836" spans="22:23" x14ac:dyDescent="0.25">
      <c r="V5836" s="1">
        <v>5834</v>
      </c>
      <c r="W5836" s="1" t="s">
        <v>4929</v>
      </c>
    </row>
    <row r="5837" spans="22:23" x14ac:dyDescent="0.25">
      <c r="V5837" s="1">
        <v>5835</v>
      </c>
      <c r="W5837" s="1" t="s">
        <v>5201</v>
      </c>
    </row>
    <row r="5838" spans="22:23" x14ac:dyDescent="0.25">
      <c r="V5838" s="1">
        <v>5836</v>
      </c>
      <c r="W5838" s="1" t="s">
        <v>6764</v>
      </c>
    </row>
    <row r="5839" spans="22:23" x14ac:dyDescent="0.25">
      <c r="V5839" s="1">
        <v>5837</v>
      </c>
      <c r="W5839" s="1" t="s">
        <v>5439</v>
      </c>
    </row>
    <row r="5840" spans="22:23" x14ac:dyDescent="0.25">
      <c r="V5840" s="1">
        <v>5838</v>
      </c>
      <c r="W5840" s="1" t="s">
        <v>4691</v>
      </c>
    </row>
    <row r="5841" spans="22:23" x14ac:dyDescent="0.25">
      <c r="V5841" s="1">
        <v>5839</v>
      </c>
      <c r="W5841" s="1" t="s">
        <v>6322</v>
      </c>
    </row>
    <row r="5842" spans="22:23" x14ac:dyDescent="0.25">
      <c r="V5842" s="1">
        <v>5840</v>
      </c>
      <c r="W5842" s="1" t="s">
        <v>6356</v>
      </c>
    </row>
    <row r="5843" spans="22:23" x14ac:dyDescent="0.25">
      <c r="V5843" s="1">
        <v>5841</v>
      </c>
      <c r="W5843" s="1" t="s">
        <v>6390</v>
      </c>
    </row>
    <row r="5844" spans="22:23" x14ac:dyDescent="0.25">
      <c r="V5844" s="1">
        <v>5842</v>
      </c>
      <c r="W5844" s="1" t="s">
        <v>5473</v>
      </c>
    </row>
    <row r="5845" spans="22:23" x14ac:dyDescent="0.25">
      <c r="V5845" s="1">
        <v>5843</v>
      </c>
      <c r="W5845" s="1" t="s">
        <v>6424</v>
      </c>
    </row>
    <row r="5846" spans="22:23" x14ac:dyDescent="0.25">
      <c r="V5846" s="1">
        <v>5844</v>
      </c>
      <c r="W5846" s="1" t="s">
        <v>5676</v>
      </c>
    </row>
    <row r="5847" spans="22:23" x14ac:dyDescent="0.25">
      <c r="V5847" s="1">
        <v>5845</v>
      </c>
      <c r="W5847" s="1" t="s">
        <v>4997</v>
      </c>
    </row>
    <row r="5848" spans="22:23" x14ac:dyDescent="0.25">
      <c r="V5848" s="1">
        <v>5846</v>
      </c>
      <c r="W5848" s="1" t="s">
        <v>5880</v>
      </c>
    </row>
    <row r="5849" spans="22:23" x14ac:dyDescent="0.25">
      <c r="V5849" s="1">
        <v>5847</v>
      </c>
      <c r="W5849" s="1" t="s">
        <v>6016</v>
      </c>
    </row>
    <row r="5850" spans="22:23" x14ac:dyDescent="0.25">
      <c r="V5850" s="1">
        <v>5848</v>
      </c>
      <c r="W5850" s="1" t="s">
        <v>5099</v>
      </c>
    </row>
    <row r="5851" spans="22:23" x14ac:dyDescent="0.25">
      <c r="V5851" s="1">
        <v>5849</v>
      </c>
      <c r="W5851" s="1" t="s">
        <v>6458</v>
      </c>
    </row>
    <row r="5852" spans="22:23" x14ac:dyDescent="0.25">
      <c r="V5852" s="1">
        <v>5850</v>
      </c>
      <c r="W5852" s="1" t="s">
        <v>5507</v>
      </c>
    </row>
    <row r="5853" spans="22:23" x14ac:dyDescent="0.25">
      <c r="V5853" s="1">
        <v>5851</v>
      </c>
      <c r="W5853" s="1" t="s">
        <v>4861</v>
      </c>
    </row>
    <row r="5854" spans="22:23" x14ac:dyDescent="0.25">
      <c r="V5854" s="1">
        <v>5852</v>
      </c>
      <c r="W5854" s="1" t="s">
        <v>5065</v>
      </c>
    </row>
    <row r="5855" spans="22:23" x14ac:dyDescent="0.25">
      <c r="V5855" s="1">
        <v>5853</v>
      </c>
      <c r="W5855" s="1" t="s">
        <v>6492</v>
      </c>
    </row>
    <row r="5856" spans="22:23" x14ac:dyDescent="0.25">
      <c r="V5856" s="1">
        <v>5854</v>
      </c>
      <c r="W5856" s="1" t="s">
        <v>6084</v>
      </c>
    </row>
    <row r="5857" spans="22:23" x14ac:dyDescent="0.25">
      <c r="V5857" s="1">
        <v>5855</v>
      </c>
      <c r="W5857" s="1" t="s">
        <v>5812</v>
      </c>
    </row>
    <row r="5858" spans="22:23" x14ac:dyDescent="0.25">
      <c r="V5858" s="1">
        <v>5856</v>
      </c>
      <c r="W5858" s="1" t="s">
        <v>4827</v>
      </c>
    </row>
    <row r="5859" spans="22:23" x14ac:dyDescent="0.25">
      <c r="V5859" s="1">
        <v>5857</v>
      </c>
      <c r="W5859" s="1" t="s">
        <v>6526</v>
      </c>
    </row>
    <row r="5860" spans="22:23" x14ac:dyDescent="0.25">
      <c r="V5860" s="1">
        <v>5858</v>
      </c>
      <c r="W5860" s="1" t="s">
        <v>6560</v>
      </c>
    </row>
    <row r="5861" spans="22:23" x14ac:dyDescent="0.25">
      <c r="V5861" s="1">
        <v>5859</v>
      </c>
      <c r="W5861" s="1" t="s">
        <v>6594</v>
      </c>
    </row>
    <row r="5862" spans="22:23" x14ac:dyDescent="0.25">
      <c r="V5862" s="1">
        <v>5860</v>
      </c>
      <c r="W5862" s="1" t="s">
        <v>5167</v>
      </c>
    </row>
    <row r="5863" spans="22:23" x14ac:dyDescent="0.25">
      <c r="V5863" s="1">
        <v>5861</v>
      </c>
      <c r="W5863" s="1" t="s">
        <v>5540</v>
      </c>
    </row>
    <row r="5864" spans="22:23" x14ac:dyDescent="0.25">
      <c r="V5864" s="1">
        <v>5862</v>
      </c>
      <c r="W5864" s="1" t="s">
        <v>5914</v>
      </c>
    </row>
    <row r="5865" spans="22:23" x14ac:dyDescent="0.25">
      <c r="V5865" s="1">
        <v>5863</v>
      </c>
      <c r="W5865" s="1" t="s">
        <v>5948</v>
      </c>
    </row>
    <row r="5866" spans="22:23" x14ac:dyDescent="0.25">
      <c r="V5866" s="1">
        <v>5864</v>
      </c>
      <c r="W5866" s="1" t="s">
        <v>6050</v>
      </c>
    </row>
    <row r="5867" spans="22:23" x14ac:dyDescent="0.25">
      <c r="V5867" s="1">
        <v>5865</v>
      </c>
      <c r="W5867" s="1" t="s">
        <v>6696</v>
      </c>
    </row>
    <row r="5868" spans="22:23" x14ac:dyDescent="0.25">
      <c r="V5868" s="1">
        <v>5866</v>
      </c>
      <c r="W5868" s="1" t="s">
        <v>5846</v>
      </c>
    </row>
    <row r="5869" spans="22:23" x14ac:dyDescent="0.25">
      <c r="V5869" s="1">
        <v>5867</v>
      </c>
      <c r="W5869" s="1" t="s">
        <v>4963</v>
      </c>
    </row>
    <row r="5870" spans="22:23" x14ac:dyDescent="0.25">
      <c r="V5870" s="1">
        <v>5868</v>
      </c>
      <c r="W5870" s="1" t="s">
        <v>4759</v>
      </c>
    </row>
    <row r="5871" spans="22:23" x14ac:dyDescent="0.25">
      <c r="V5871" s="1">
        <v>5869</v>
      </c>
      <c r="W5871" s="1" t="s">
        <v>6662</v>
      </c>
    </row>
    <row r="5872" spans="22:23" x14ac:dyDescent="0.25">
      <c r="V5872" s="1">
        <v>5870</v>
      </c>
      <c r="W5872" s="1" t="s">
        <v>4657</v>
      </c>
    </row>
    <row r="5873" spans="22:23" x14ac:dyDescent="0.25">
      <c r="V5873" s="1">
        <v>5871</v>
      </c>
      <c r="W5873" s="1" t="s">
        <v>6118</v>
      </c>
    </row>
    <row r="5874" spans="22:23" x14ac:dyDescent="0.25">
      <c r="V5874" s="1">
        <v>5872</v>
      </c>
      <c r="W5874" s="1" t="s">
        <v>4725</v>
      </c>
    </row>
    <row r="5875" spans="22:23" x14ac:dyDescent="0.25">
      <c r="V5875" s="1">
        <v>5873</v>
      </c>
      <c r="W5875" s="1" t="s">
        <v>6730</v>
      </c>
    </row>
    <row r="5876" spans="22:23" x14ac:dyDescent="0.25">
      <c r="V5876" s="1">
        <v>5874</v>
      </c>
      <c r="W5876" s="1" t="s">
        <v>2126</v>
      </c>
    </row>
    <row r="5877" spans="22:23" x14ac:dyDescent="0.25">
      <c r="V5877" s="1">
        <v>5875</v>
      </c>
      <c r="W5877" s="1" t="s">
        <v>2407</v>
      </c>
    </row>
    <row r="5878" spans="22:23" x14ac:dyDescent="0.25">
      <c r="V5878" s="1">
        <v>5876</v>
      </c>
      <c r="W5878" s="1" t="s">
        <v>2197</v>
      </c>
    </row>
    <row r="5879" spans="22:23" x14ac:dyDescent="0.25">
      <c r="V5879" s="1">
        <v>5877</v>
      </c>
      <c r="W5879" s="1" t="s">
        <v>1827</v>
      </c>
    </row>
    <row r="5880" spans="22:23" x14ac:dyDescent="0.25">
      <c r="V5880" s="1">
        <v>5878</v>
      </c>
      <c r="W5880" s="1" t="s">
        <v>1828</v>
      </c>
    </row>
    <row r="5881" spans="22:23" x14ac:dyDescent="0.25">
      <c r="V5881" s="1">
        <v>5879</v>
      </c>
      <c r="W5881" s="1" t="s">
        <v>1829</v>
      </c>
    </row>
    <row r="5882" spans="22:23" x14ac:dyDescent="0.25">
      <c r="V5882" s="1">
        <v>5880</v>
      </c>
      <c r="W5882" s="1" t="s">
        <v>4611</v>
      </c>
    </row>
    <row r="5883" spans="22:23" x14ac:dyDescent="0.25">
      <c r="V5883" s="1">
        <v>5881</v>
      </c>
      <c r="W5883" s="1" t="s">
        <v>2368</v>
      </c>
    </row>
    <row r="5884" spans="22:23" x14ac:dyDescent="0.25">
      <c r="V5884" s="1">
        <v>5882</v>
      </c>
      <c r="W5884" s="1" t="s">
        <v>1830</v>
      </c>
    </row>
    <row r="5885" spans="22:23" x14ac:dyDescent="0.25">
      <c r="V5885" s="1">
        <v>5883</v>
      </c>
      <c r="W5885" s="1" t="s">
        <v>2127</v>
      </c>
    </row>
    <row r="5886" spans="22:23" x14ac:dyDescent="0.25">
      <c r="V5886" s="1">
        <v>5884</v>
      </c>
      <c r="W5886" s="1" t="s">
        <v>4607</v>
      </c>
    </row>
    <row r="5887" spans="22:23" x14ac:dyDescent="0.25">
      <c r="V5887" s="1">
        <v>5885</v>
      </c>
      <c r="W5887" s="1" t="s">
        <v>4577</v>
      </c>
    </row>
    <row r="5888" spans="22:23" x14ac:dyDescent="0.25">
      <c r="V5888" s="1">
        <v>5886</v>
      </c>
      <c r="W5888" s="1" t="s">
        <v>1832</v>
      </c>
    </row>
    <row r="5889" spans="22:23" x14ac:dyDescent="0.25">
      <c r="V5889" s="1">
        <v>5887</v>
      </c>
      <c r="W5889" s="1" t="s">
        <v>1831</v>
      </c>
    </row>
    <row r="5890" spans="22:23" x14ac:dyDescent="0.25">
      <c r="V5890" s="1">
        <v>5888</v>
      </c>
      <c r="W5890" s="1" t="s">
        <v>1833</v>
      </c>
    </row>
    <row r="5891" spans="22:23" x14ac:dyDescent="0.25">
      <c r="V5891" s="1">
        <v>5889</v>
      </c>
      <c r="W5891" s="1" t="s">
        <v>1834</v>
      </c>
    </row>
    <row r="5892" spans="22:23" x14ac:dyDescent="0.25">
      <c r="V5892" s="1">
        <v>5890</v>
      </c>
      <c r="W5892" s="1" t="s">
        <v>2401</v>
      </c>
    </row>
    <row r="5893" spans="22:23" x14ac:dyDescent="0.25">
      <c r="V5893" s="1">
        <v>5891</v>
      </c>
      <c r="W5893" s="1" t="s">
        <v>1835</v>
      </c>
    </row>
    <row r="5894" spans="22:23" x14ac:dyDescent="0.25">
      <c r="V5894" s="1">
        <v>5892</v>
      </c>
      <c r="W5894" s="1" t="s">
        <v>1836</v>
      </c>
    </row>
    <row r="5895" spans="22:23" x14ac:dyDescent="0.25">
      <c r="V5895" s="1">
        <v>5893</v>
      </c>
      <c r="W5895" s="1" t="s">
        <v>2200</v>
      </c>
    </row>
    <row r="5896" spans="22:23" x14ac:dyDescent="0.25">
      <c r="V5896" s="1">
        <v>5894</v>
      </c>
      <c r="W5896" s="1" t="s">
        <v>1837</v>
      </c>
    </row>
    <row r="5897" spans="22:23" x14ac:dyDescent="0.25">
      <c r="V5897" s="1">
        <v>5895</v>
      </c>
      <c r="W5897" s="1" t="s">
        <v>2130</v>
      </c>
    </row>
    <row r="5898" spans="22:23" x14ac:dyDescent="0.25">
      <c r="V5898" s="1">
        <v>5896</v>
      </c>
      <c r="W5898" s="1" t="s">
        <v>2408</v>
      </c>
    </row>
    <row r="5899" spans="22:23" x14ac:dyDescent="0.25">
      <c r="V5899" s="1">
        <v>5897</v>
      </c>
      <c r="W5899" s="1" t="s">
        <v>2159</v>
      </c>
    </row>
    <row r="5900" spans="22:23" x14ac:dyDescent="0.25">
      <c r="V5900" s="1">
        <v>5898</v>
      </c>
      <c r="W5900" s="1" t="s">
        <v>2159</v>
      </c>
    </row>
    <row r="5901" spans="22:23" x14ac:dyDescent="0.25">
      <c r="V5901" s="1">
        <v>5899</v>
      </c>
      <c r="W5901" s="1" t="s">
        <v>1533</v>
      </c>
    </row>
    <row r="5902" spans="22:23" x14ac:dyDescent="0.25">
      <c r="V5902" s="1">
        <v>5900</v>
      </c>
      <c r="W5902" s="1" t="s">
        <v>2181</v>
      </c>
    </row>
    <row r="5903" spans="22:23" x14ac:dyDescent="0.25">
      <c r="V5903" s="1">
        <v>5901</v>
      </c>
      <c r="W5903" s="1" t="s">
        <v>1838</v>
      </c>
    </row>
    <row r="5904" spans="22:23" x14ac:dyDescent="0.25">
      <c r="V5904" s="1">
        <v>5902</v>
      </c>
      <c r="W5904" s="1" t="s">
        <v>1840</v>
      </c>
    </row>
    <row r="5905" spans="22:23" x14ac:dyDescent="0.25">
      <c r="V5905" s="1">
        <v>5903</v>
      </c>
      <c r="W5905" s="1" t="s">
        <v>1839</v>
      </c>
    </row>
    <row r="5906" spans="22:23" x14ac:dyDescent="0.25">
      <c r="V5906" s="1">
        <v>5904</v>
      </c>
      <c r="W5906" s="1" t="s">
        <v>1841</v>
      </c>
    </row>
    <row r="5907" spans="22:23" x14ac:dyDescent="0.25">
      <c r="V5907" s="1">
        <v>5905</v>
      </c>
      <c r="W5907" s="1" t="s">
        <v>4594</v>
      </c>
    </row>
    <row r="5908" spans="22:23" x14ac:dyDescent="0.25">
      <c r="V5908" s="1">
        <v>5906</v>
      </c>
      <c r="W5908" s="1" t="s">
        <v>2131</v>
      </c>
    </row>
    <row r="5909" spans="22:23" x14ac:dyDescent="0.25">
      <c r="V5909" s="1">
        <v>5907</v>
      </c>
      <c r="W5909" s="1" t="s">
        <v>2204</v>
      </c>
    </row>
    <row r="5910" spans="22:23" x14ac:dyDescent="0.25">
      <c r="V5910" s="1">
        <v>5908</v>
      </c>
      <c r="W5910" s="1" t="s">
        <v>1842</v>
      </c>
    </row>
    <row r="5911" spans="22:23" x14ac:dyDescent="0.25">
      <c r="V5911" s="1">
        <v>5909</v>
      </c>
      <c r="W5911" s="1" t="s">
        <v>1843</v>
      </c>
    </row>
    <row r="5912" spans="22:23" x14ac:dyDescent="0.25">
      <c r="V5912" s="1">
        <v>5910</v>
      </c>
      <c r="W5912" s="1" t="s">
        <v>1548</v>
      </c>
    </row>
    <row r="5913" spans="22:23" x14ac:dyDescent="0.25">
      <c r="V5913" s="1">
        <v>5911</v>
      </c>
      <c r="W5913" s="1" t="s">
        <v>2400</v>
      </c>
    </row>
    <row r="5914" spans="22:23" x14ac:dyDescent="0.25">
      <c r="V5914" s="1">
        <v>5912</v>
      </c>
      <c r="W5914" s="1" t="s">
        <v>7420</v>
      </c>
    </row>
    <row r="5915" spans="22:23" x14ac:dyDescent="0.25">
      <c r="V5915" s="1">
        <v>5913</v>
      </c>
      <c r="W5915" s="1" t="s">
        <v>7446</v>
      </c>
    </row>
    <row r="5916" spans="22:23" x14ac:dyDescent="0.25">
      <c r="V5916" s="1">
        <v>5914</v>
      </c>
      <c r="W5916" s="1" t="s">
        <v>7444</v>
      </c>
    </row>
    <row r="5917" spans="22:23" x14ac:dyDescent="0.25">
      <c r="V5917" s="1">
        <v>5915</v>
      </c>
      <c r="W5917" s="1" t="s">
        <v>7419</v>
      </c>
    </row>
    <row r="5918" spans="22:23" x14ac:dyDescent="0.25">
      <c r="V5918" s="1">
        <v>5916</v>
      </c>
      <c r="W5918" s="1" t="s">
        <v>7417</v>
      </c>
    </row>
    <row r="5919" spans="22:23" x14ac:dyDescent="0.25">
      <c r="V5919" s="1">
        <v>5917</v>
      </c>
      <c r="W5919" s="1" t="s">
        <v>7428</v>
      </c>
    </row>
    <row r="5920" spans="22:23" x14ac:dyDescent="0.25">
      <c r="V5920" s="1">
        <v>5918</v>
      </c>
      <c r="W5920" s="1" t="s">
        <v>7418</v>
      </c>
    </row>
    <row r="5921" spans="22:23" x14ac:dyDescent="0.25">
      <c r="V5921" s="1">
        <v>5919</v>
      </c>
      <c r="W5921" s="1" t="s">
        <v>7445</v>
      </c>
    </row>
    <row r="5922" spans="22:23" x14ac:dyDescent="0.25">
      <c r="V5922" s="1">
        <v>5920</v>
      </c>
      <c r="W5922" s="1" t="s">
        <v>7433</v>
      </c>
    </row>
    <row r="5923" spans="22:23" x14ac:dyDescent="0.25">
      <c r="V5923" s="1">
        <v>5921</v>
      </c>
      <c r="W5923" s="1" t="s">
        <v>7404</v>
      </c>
    </row>
    <row r="5924" spans="22:23" x14ac:dyDescent="0.25">
      <c r="V5924" s="1">
        <v>5922</v>
      </c>
      <c r="W5924" s="1" t="s">
        <v>7407</v>
      </c>
    </row>
    <row r="5925" spans="22:23" x14ac:dyDescent="0.25">
      <c r="V5925" s="1">
        <v>5923</v>
      </c>
      <c r="W5925" s="1" t="s">
        <v>7447</v>
      </c>
    </row>
    <row r="5926" spans="22:23" x14ac:dyDescent="0.25">
      <c r="V5926" s="1">
        <v>5924</v>
      </c>
      <c r="W5926" s="1" t="s">
        <v>7421</v>
      </c>
    </row>
    <row r="5927" spans="22:23" x14ac:dyDescent="0.25">
      <c r="V5927" s="1">
        <v>5925</v>
      </c>
      <c r="W5927" s="1" t="s">
        <v>7427</v>
      </c>
    </row>
    <row r="5928" spans="22:23" x14ac:dyDescent="0.25">
      <c r="V5928" s="1">
        <v>5926</v>
      </c>
      <c r="W5928" s="1" t="s">
        <v>7431</v>
      </c>
    </row>
    <row r="5929" spans="22:23" x14ac:dyDescent="0.25">
      <c r="V5929" s="1">
        <v>5927</v>
      </c>
      <c r="W5929" s="1" t="s">
        <v>7429</v>
      </c>
    </row>
    <row r="5930" spans="22:23" x14ac:dyDescent="0.25">
      <c r="V5930" s="1">
        <v>5928</v>
      </c>
      <c r="W5930" s="1" t="s">
        <v>7411</v>
      </c>
    </row>
    <row r="5931" spans="22:23" x14ac:dyDescent="0.25">
      <c r="V5931" s="1">
        <v>5929</v>
      </c>
      <c r="W5931" s="1" t="s">
        <v>7448</v>
      </c>
    </row>
    <row r="5932" spans="22:23" x14ac:dyDescent="0.25">
      <c r="V5932" s="1">
        <v>5930</v>
      </c>
      <c r="W5932" s="1" t="s">
        <v>7422</v>
      </c>
    </row>
    <row r="5933" spans="22:23" x14ac:dyDescent="0.25">
      <c r="V5933" s="1">
        <v>5931</v>
      </c>
      <c r="W5933" s="1" t="s">
        <v>7439</v>
      </c>
    </row>
    <row r="5934" spans="22:23" x14ac:dyDescent="0.25">
      <c r="V5934" s="1">
        <v>5932</v>
      </c>
      <c r="W5934" s="1" t="s">
        <v>7432</v>
      </c>
    </row>
    <row r="5935" spans="22:23" x14ac:dyDescent="0.25">
      <c r="V5935" s="1">
        <v>5933</v>
      </c>
      <c r="W5935" s="1" t="s">
        <v>7458</v>
      </c>
    </row>
    <row r="5936" spans="22:23" x14ac:dyDescent="0.25">
      <c r="V5936" s="1">
        <v>5934</v>
      </c>
      <c r="W5936" s="1" t="s">
        <v>7414</v>
      </c>
    </row>
    <row r="5937" spans="22:23" x14ac:dyDescent="0.25">
      <c r="V5937" s="1">
        <v>5935</v>
      </c>
      <c r="W5937" s="1" t="s">
        <v>7408</v>
      </c>
    </row>
    <row r="5938" spans="22:23" x14ac:dyDescent="0.25">
      <c r="V5938" s="1">
        <v>5936</v>
      </c>
      <c r="W5938" s="1" t="s">
        <v>7416</v>
      </c>
    </row>
    <row r="5939" spans="22:23" x14ac:dyDescent="0.25">
      <c r="V5939" s="1">
        <v>5937</v>
      </c>
      <c r="W5939" s="1" t="s">
        <v>7462</v>
      </c>
    </row>
    <row r="5940" spans="22:23" x14ac:dyDescent="0.25">
      <c r="V5940" s="1">
        <v>5938</v>
      </c>
      <c r="W5940" s="1" t="s">
        <v>7423</v>
      </c>
    </row>
    <row r="5941" spans="22:23" x14ac:dyDescent="0.25">
      <c r="V5941" s="1">
        <v>5939</v>
      </c>
      <c r="W5941" s="1" t="s">
        <v>7401</v>
      </c>
    </row>
    <row r="5942" spans="22:23" x14ac:dyDescent="0.25">
      <c r="V5942" s="1">
        <v>5940</v>
      </c>
      <c r="W5942" s="1" t="s">
        <v>7449</v>
      </c>
    </row>
    <row r="5943" spans="22:23" x14ac:dyDescent="0.25">
      <c r="V5943" s="1">
        <v>5941</v>
      </c>
      <c r="W5943" s="1" t="s">
        <v>7450</v>
      </c>
    </row>
    <row r="5944" spans="22:23" x14ac:dyDescent="0.25">
      <c r="V5944" s="1">
        <v>5942</v>
      </c>
      <c r="W5944" s="1" t="s">
        <v>7451</v>
      </c>
    </row>
    <row r="5945" spans="22:23" x14ac:dyDescent="0.25">
      <c r="V5945" s="1">
        <v>5943</v>
      </c>
      <c r="W5945" s="1" t="s">
        <v>7424</v>
      </c>
    </row>
    <row r="5946" spans="22:23" x14ac:dyDescent="0.25">
      <c r="V5946" s="1">
        <v>5944</v>
      </c>
      <c r="W5946" s="1" t="s">
        <v>7452</v>
      </c>
    </row>
    <row r="5947" spans="22:23" x14ac:dyDescent="0.25">
      <c r="V5947" s="1">
        <v>5945</v>
      </c>
      <c r="W5947" s="1" t="s">
        <v>7430</v>
      </c>
    </row>
    <row r="5948" spans="22:23" x14ac:dyDescent="0.25">
      <c r="V5948" s="1">
        <v>5946</v>
      </c>
      <c r="W5948" s="1" t="s">
        <v>7410</v>
      </c>
    </row>
    <row r="5949" spans="22:23" x14ac:dyDescent="0.25">
      <c r="V5949" s="1">
        <v>5947</v>
      </c>
      <c r="W5949" s="1" t="s">
        <v>7436</v>
      </c>
    </row>
    <row r="5950" spans="22:23" x14ac:dyDescent="0.25">
      <c r="V5950" s="1">
        <v>5948</v>
      </c>
      <c r="W5950" s="1" t="s">
        <v>7440</v>
      </c>
    </row>
    <row r="5951" spans="22:23" x14ac:dyDescent="0.25">
      <c r="V5951" s="1">
        <v>5949</v>
      </c>
      <c r="W5951" s="1" t="s">
        <v>7413</v>
      </c>
    </row>
    <row r="5952" spans="22:23" x14ac:dyDescent="0.25">
      <c r="V5952" s="1">
        <v>5950</v>
      </c>
      <c r="W5952" s="1" t="s">
        <v>7453</v>
      </c>
    </row>
    <row r="5953" spans="22:23" x14ac:dyDescent="0.25">
      <c r="V5953" s="1">
        <v>5951</v>
      </c>
      <c r="W5953" s="1" t="s">
        <v>7425</v>
      </c>
    </row>
    <row r="5954" spans="22:23" x14ac:dyDescent="0.25">
      <c r="V5954" s="1">
        <v>5952</v>
      </c>
      <c r="W5954" s="1" t="s">
        <v>7406</v>
      </c>
    </row>
    <row r="5955" spans="22:23" x14ac:dyDescent="0.25">
      <c r="V5955" s="1">
        <v>5953</v>
      </c>
      <c r="W5955" s="1" t="s">
        <v>7412</v>
      </c>
    </row>
    <row r="5956" spans="22:23" x14ac:dyDescent="0.25">
      <c r="V5956" s="1">
        <v>5954</v>
      </c>
      <c r="W5956" s="1" t="s">
        <v>7454</v>
      </c>
    </row>
    <row r="5957" spans="22:23" x14ac:dyDescent="0.25">
      <c r="V5957" s="1">
        <v>5955</v>
      </c>
      <c r="W5957" s="1" t="s">
        <v>7442</v>
      </c>
    </row>
    <row r="5958" spans="22:23" x14ac:dyDescent="0.25">
      <c r="V5958" s="1">
        <v>5956</v>
      </c>
      <c r="W5958" s="1" t="s">
        <v>7434</v>
      </c>
    </row>
    <row r="5959" spans="22:23" x14ac:dyDescent="0.25">
      <c r="V5959" s="1">
        <v>5957</v>
      </c>
      <c r="W5959" s="1" t="s">
        <v>7405</v>
      </c>
    </row>
    <row r="5960" spans="22:23" x14ac:dyDescent="0.25">
      <c r="V5960" s="1">
        <v>5958</v>
      </c>
      <c r="W5960" s="1" t="s">
        <v>7455</v>
      </c>
    </row>
    <row r="5961" spans="22:23" x14ac:dyDescent="0.25">
      <c r="V5961" s="1">
        <v>5959</v>
      </c>
      <c r="W5961" s="1" t="s">
        <v>7456</v>
      </c>
    </row>
    <row r="5962" spans="22:23" x14ac:dyDescent="0.25">
      <c r="V5962" s="1">
        <v>5960</v>
      </c>
      <c r="W5962" s="1" t="s">
        <v>7457</v>
      </c>
    </row>
    <row r="5963" spans="22:23" x14ac:dyDescent="0.25">
      <c r="V5963" s="1">
        <v>5961</v>
      </c>
      <c r="W5963" s="1" t="s">
        <v>7415</v>
      </c>
    </row>
    <row r="5964" spans="22:23" x14ac:dyDescent="0.25">
      <c r="V5964" s="1">
        <v>5962</v>
      </c>
      <c r="W5964" s="1" t="s">
        <v>7426</v>
      </c>
    </row>
    <row r="5965" spans="22:23" x14ac:dyDescent="0.25">
      <c r="V5965" s="1">
        <v>5963</v>
      </c>
      <c r="W5965" s="1" t="s">
        <v>7437</v>
      </c>
    </row>
    <row r="5966" spans="22:23" x14ac:dyDescent="0.25">
      <c r="V5966" s="1">
        <v>5964</v>
      </c>
      <c r="W5966" s="1" t="s">
        <v>7438</v>
      </c>
    </row>
    <row r="5967" spans="22:23" x14ac:dyDescent="0.25">
      <c r="V5967" s="1">
        <v>5965</v>
      </c>
      <c r="W5967" s="1" t="s">
        <v>7441</v>
      </c>
    </row>
    <row r="5968" spans="22:23" x14ac:dyDescent="0.25">
      <c r="V5968" s="1">
        <v>5966</v>
      </c>
      <c r="W5968" s="1" t="s">
        <v>7460</v>
      </c>
    </row>
    <row r="5969" spans="22:23" x14ac:dyDescent="0.25">
      <c r="V5969" s="1">
        <v>5967</v>
      </c>
      <c r="W5969" s="1" t="s">
        <v>7435</v>
      </c>
    </row>
    <row r="5970" spans="22:23" x14ac:dyDescent="0.25">
      <c r="V5970" s="1">
        <v>5968</v>
      </c>
      <c r="W5970" s="1" t="s">
        <v>7409</v>
      </c>
    </row>
    <row r="5971" spans="22:23" x14ac:dyDescent="0.25">
      <c r="V5971" s="1">
        <v>5969</v>
      </c>
      <c r="W5971" s="1" t="s">
        <v>7403</v>
      </c>
    </row>
    <row r="5972" spans="22:23" x14ac:dyDescent="0.25">
      <c r="V5972" s="1">
        <v>5970</v>
      </c>
      <c r="W5972" s="1" t="s">
        <v>7459</v>
      </c>
    </row>
    <row r="5973" spans="22:23" x14ac:dyDescent="0.25">
      <c r="V5973" s="1">
        <v>5971</v>
      </c>
      <c r="W5973" s="1" t="s">
        <v>7400</v>
      </c>
    </row>
    <row r="5974" spans="22:23" x14ac:dyDescent="0.25">
      <c r="V5974" s="1">
        <v>5972</v>
      </c>
      <c r="W5974" s="1" t="s">
        <v>7443</v>
      </c>
    </row>
    <row r="5975" spans="22:23" x14ac:dyDescent="0.25">
      <c r="V5975" s="1">
        <v>5973</v>
      </c>
      <c r="W5975" s="1" t="s">
        <v>7402</v>
      </c>
    </row>
    <row r="5976" spans="22:23" x14ac:dyDescent="0.25">
      <c r="V5976" s="1">
        <v>5974</v>
      </c>
      <c r="W5976" s="1" t="s">
        <v>7461</v>
      </c>
    </row>
    <row r="5977" spans="22:23" x14ac:dyDescent="0.25">
      <c r="V5977" s="1">
        <v>5975</v>
      </c>
      <c r="W5977" s="1" t="s">
        <v>2416</v>
      </c>
    </row>
    <row r="5978" spans="22:23" x14ac:dyDescent="0.25">
      <c r="V5978" s="1">
        <v>5976</v>
      </c>
      <c r="W5978" s="1" t="s">
        <v>2132</v>
      </c>
    </row>
    <row r="5979" spans="22:23" x14ac:dyDescent="0.25">
      <c r="V5979" s="1">
        <v>5977</v>
      </c>
      <c r="W5979" s="1" t="s">
        <v>2133</v>
      </c>
    </row>
    <row r="5980" spans="22:23" x14ac:dyDescent="0.25">
      <c r="V5980" s="1">
        <v>5978</v>
      </c>
      <c r="W5980" s="1" t="s">
        <v>7483</v>
      </c>
    </row>
    <row r="5981" spans="22:23" x14ac:dyDescent="0.25">
      <c r="V5981" s="1">
        <v>5979</v>
      </c>
      <c r="W5981" s="1" t="s">
        <v>7509</v>
      </c>
    </row>
    <row r="5982" spans="22:23" x14ac:dyDescent="0.25">
      <c r="V5982" s="1">
        <v>5980</v>
      </c>
      <c r="W5982" s="1" t="s">
        <v>7507</v>
      </c>
    </row>
    <row r="5983" spans="22:23" x14ac:dyDescent="0.25">
      <c r="V5983" s="1">
        <v>5981</v>
      </c>
      <c r="W5983" s="1" t="s">
        <v>7482</v>
      </c>
    </row>
    <row r="5984" spans="22:23" x14ac:dyDescent="0.25">
      <c r="V5984" s="1">
        <v>5982</v>
      </c>
      <c r="W5984" s="1" t="s">
        <v>7480</v>
      </c>
    </row>
    <row r="5985" spans="22:23" x14ac:dyDescent="0.25">
      <c r="V5985" s="1">
        <v>5983</v>
      </c>
      <c r="W5985" s="1" t="s">
        <v>7491</v>
      </c>
    </row>
    <row r="5986" spans="22:23" x14ac:dyDescent="0.25">
      <c r="V5986" s="1">
        <v>5984</v>
      </c>
      <c r="W5986" s="1" t="s">
        <v>7481</v>
      </c>
    </row>
    <row r="5987" spans="22:23" x14ac:dyDescent="0.25">
      <c r="V5987" s="1">
        <v>5985</v>
      </c>
      <c r="W5987" s="1" t="s">
        <v>7508</v>
      </c>
    </row>
    <row r="5988" spans="22:23" x14ac:dyDescent="0.25">
      <c r="V5988" s="1">
        <v>5986</v>
      </c>
      <c r="W5988" s="1" t="s">
        <v>7496</v>
      </c>
    </row>
    <row r="5989" spans="22:23" x14ac:dyDescent="0.25">
      <c r="V5989" s="1">
        <v>5987</v>
      </c>
      <c r="W5989" s="1" t="s">
        <v>7467</v>
      </c>
    </row>
    <row r="5990" spans="22:23" x14ac:dyDescent="0.25">
      <c r="V5990" s="1">
        <v>5988</v>
      </c>
      <c r="W5990" s="1" t="s">
        <v>7470</v>
      </c>
    </row>
    <row r="5991" spans="22:23" x14ac:dyDescent="0.25">
      <c r="V5991" s="1">
        <v>5989</v>
      </c>
      <c r="W5991" s="1" t="s">
        <v>7510</v>
      </c>
    </row>
    <row r="5992" spans="22:23" x14ac:dyDescent="0.25">
      <c r="V5992" s="1">
        <v>5990</v>
      </c>
      <c r="W5992" s="1" t="s">
        <v>7484</v>
      </c>
    </row>
    <row r="5993" spans="22:23" x14ac:dyDescent="0.25">
      <c r="V5993" s="1">
        <v>5991</v>
      </c>
      <c r="W5993" s="1" t="s">
        <v>7490</v>
      </c>
    </row>
    <row r="5994" spans="22:23" x14ac:dyDescent="0.25">
      <c r="V5994" s="1">
        <v>5992</v>
      </c>
      <c r="W5994" s="1" t="s">
        <v>7494</v>
      </c>
    </row>
    <row r="5995" spans="22:23" x14ac:dyDescent="0.25">
      <c r="V5995" s="1">
        <v>5993</v>
      </c>
      <c r="W5995" s="1" t="s">
        <v>7492</v>
      </c>
    </row>
    <row r="5996" spans="22:23" x14ac:dyDescent="0.25">
      <c r="V5996" s="1">
        <v>5994</v>
      </c>
      <c r="W5996" s="1" t="s">
        <v>7474</v>
      </c>
    </row>
    <row r="5997" spans="22:23" x14ac:dyDescent="0.25">
      <c r="V5997" s="1">
        <v>5995</v>
      </c>
      <c r="W5997" s="1" t="s">
        <v>7511</v>
      </c>
    </row>
    <row r="5998" spans="22:23" x14ac:dyDescent="0.25">
      <c r="V5998" s="1">
        <v>5996</v>
      </c>
      <c r="W5998" s="1" t="s">
        <v>7485</v>
      </c>
    </row>
    <row r="5999" spans="22:23" x14ac:dyDescent="0.25">
      <c r="V5999" s="1">
        <v>5997</v>
      </c>
      <c r="W5999" s="1" t="s">
        <v>7502</v>
      </c>
    </row>
    <row r="6000" spans="22:23" x14ac:dyDescent="0.25">
      <c r="V6000" s="1">
        <v>5998</v>
      </c>
      <c r="W6000" s="1" t="s">
        <v>7495</v>
      </c>
    </row>
    <row r="6001" spans="22:23" x14ac:dyDescent="0.25">
      <c r="V6001" s="1">
        <v>5999</v>
      </c>
      <c r="W6001" s="1" t="s">
        <v>7521</v>
      </c>
    </row>
    <row r="6002" spans="22:23" x14ac:dyDescent="0.25">
      <c r="V6002" s="1">
        <v>6000</v>
      </c>
      <c r="W6002" s="1" t="s">
        <v>7477</v>
      </c>
    </row>
    <row r="6003" spans="22:23" x14ac:dyDescent="0.25">
      <c r="V6003" s="1">
        <v>6001</v>
      </c>
      <c r="W6003" s="1" t="s">
        <v>7471</v>
      </c>
    </row>
    <row r="6004" spans="22:23" x14ac:dyDescent="0.25">
      <c r="V6004" s="1">
        <v>6002</v>
      </c>
      <c r="W6004" s="1" t="s">
        <v>7479</v>
      </c>
    </row>
    <row r="6005" spans="22:23" x14ac:dyDescent="0.25">
      <c r="V6005" s="1">
        <v>6003</v>
      </c>
      <c r="W6005" s="1" t="s">
        <v>7525</v>
      </c>
    </row>
    <row r="6006" spans="22:23" x14ac:dyDescent="0.25">
      <c r="V6006" s="1">
        <v>6004</v>
      </c>
      <c r="W6006" s="1" t="s">
        <v>7486</v>
      </c>
    </row>
    <row r="6007" spans="22:23" x14ac:dyDescent="0.25">
      <c r="V6007" s="1">
        <v>6005</v>
      </c>
      <c r="W6007" s="1" t="s">
        <v>7464</v>
      </c>
    </row>
    <row r="6008" spans="22:23" x14ac:dyDescent="0.25">
      <c r="V6008" s="1">
        <v>6006</v>
      </c>
      <c r="W6008" s="1" t="s">
        <v>7512</v>
      </c>
    </row>
    <row r="6009" spans="22:23" x14ac:dyDescent="0.25">
      <c r="V6009" s="1">
        <v>6007</v>
      </c>
      <c r="W6009" s="1" t="s">
        <v>7513</v>
      </c>
    </row>
    <row r="6010" spans="22:23" x14ac:dyDescent="0.25">
      <c r="V6010" s="1">
        <v>6008</v>
      </c>
      <c r="W6010" s="1" t="s">
        <v>7514</v>
      </c>
    </row>
    <row r="6011" spans="22:23" x14ac:dyDescent="0.25">
      <c r="V6011" s="1">
        <v>6009</v>
      </c>
      <c r="W6011" s="1" t="s">
        <v>7487</v>
      </c>
    </row>
    <row r="6012" spans="22:23" x14ac:dyDescent="0.25">
      <c r="V6012" s="1">
        <v>6010</v>
      </c>
      <c r="W6012" s="1" t="s">
        <v>7515</v>
      </c>
    </row>
    <row r="6013" spans="22:23" x14ac:dyDescent="0.25">
      <c r="V6013" s="1">
        <v>6011</v>
      </c>
      <c r="W6013" s="1" t="s">
        <v>7493</v>
      </c>
    </row>
    <row r="6014" spans="22:23" x14ac:dyDescent="0.25">
      <c r="V6014" s="1">
        <v>6012</v>
      </c>
      <c r="W6014" s="1" t="s">
        <v>7473</v>
      </c>
    </row>
    <row r="6015" spans="22:23" x14ac:dyDescent="0.25">
      <c r="V6015" s="1">
        <v>6013</v>
      </c>
      <c r="W6015" s="1" t="s">
        <v>7499</v>
      </c>
    </row>
    <row r="6016" spans="22:23" x14ac:dyDescent="0.25">
      <c r="V6016" s="1">
        <v>6014</v>
      </c>
      <c r="W6016" s="1" t="s">
        <v>7503</v>
      </c>
    </row>
    <row r="6017" spans="22:23" x14ac:dyDescent="0.25">
      <c r="V6017" s="1">
        <v>6015</v>
      </c>
      <c r="W6017" s="1" t="s">
        <v>7476</v>
      </c>
    </row>
    <row r="6018" spans="22:23" x14ac:dyDescent="0.25">
      <c r="V6018" s="1">
        <v>6016</v>
      </c>
      <c r="W6018" s="1" t="s">
        <v>7516</v>
      </c>
    </row>
    <row r="6019" spans="22:23" x14ac:dyDescent="0.25">
      <c r="V6019" s="1">
        <v>6017</v>
      </c>
      <c r="W6019" s="1" t="s">
        <v>7488</v>
      </c>
    </row>
    <row r="6020" spans="22:23" x14ac:dyDescent="0.25">
      <c r="V6020" s="1">
        <v>6018</v>
      </c>
      <c r="W6020" s="1" t="s">
        <v>7469</v>
      </c>
    </row>
    <row r="6021" spans="22:23" x14ac:dyDescent="0.25">
      <c r="V6021" s="1">
        <v>6019</v>
      </c>
      <c r="W6021" s="1" t="s">
        <v>7475</v>
      </c>
    </row>
    <row r="6022" spans="22:23" x14ac:dyDescent="0.25">
      <c r="V6022" s="1">
        <v>6020</v>
      </c>
      <c r="W6022" s="1" t="s">
        <v>7517</v>
      </c>
    </row>
    <row r="6023" spans="22:23" x14ac:dyDescent="0.25">
      <c r="V6023" s="1">
        <v>6021</v>
      </c>
      <c r="W6023" s="1" t="s">
        <v>7505</v>
      </c>
    </row>
    <row r="6024" spans="22:23" x14ac:dyDescent="0.25">
      <c r="V6024" s="1">
        <v>6022</v>
      </c>
      <c r="W6024" s="1" t="s">
        <v>7497</v>
      </c>
    </row>
    <row r="6025" spans="22:23" x14ac:dyDescent="0.25">
      <c r="V6025" s="1">
        <v>6023</v>
      </c>
      <c r="W6025" s="1" t="s">
        <v>7468</v>
      </c>
    </row>
    <row r="6026" spans="22:23" x14ac:dyDescent="0.25">
      <c r="V6026" s="1">
        <v>6024</v>
      </c>
      <c r="W6026" s="1" t="s">
        <v>7518</v>
      </c>
    </row>
    <row r="6027" spans="22:23" x14ac:dyDescent="0.25">
      <c r="V6027" s="1">
        <v>6025</v>
      </c>
      <c r="W6027" s="1" t="s">
        <v>7519</v>
      </c>
    </row>
    <row r="6028" spans="22:23" x14ac:dyDescent="0.25">
      <c r="V6028" s="1">
        <v>6026</v>
      </c>
      <c r="W6028" s="1" t="s">
        <v>7520</v>
      </c>
    </row>
    <row r="6029" spans="22:23" x14ac:dyDescent="0.25">
      <c r="V6029" s="1">
        <v>6027</v>
      </c>
      <c r="W6029" s="1" t="s">
        <v>7478</v>
      </c>
    </row>
    <row r="6030" spans="22:23" x14ac:dyDescent="0.25">
      <c r="V6030" s="1">
        <v>6028</v>
      </c>
      <c r="W6030" s="1" t="s">
        <v>7489</v>
      </c>
    </row>
    <row r="6031" spans="22:23" x14ac:dyDescent="0.25">
      <c r="V6031" s="1">
        <v>6029</v>
      </c>
      <c r="W6031" s="1" t="s">
        <v>7500</v>
      </c>
    </row>
    <row r="6032" spans="22:23" x14ac:dyDescent="0.25">
      <c r="V6032" s="1">
        <v>6030</v>
      </c>
      <c r="W6032" s="1" t="s">
        <v>7501</v>
      </c>
    </row>
    <row r="6033" spans="22:23" x14ac:dyDescent="0.25">
      <c r="V6033" s="1">
        <v>6031</v>
      </c>
      <c r="W6033" s="1" t="s">
        <v>7504</v>
      </c>
    </row>
    <row r="6034" spans="22:23" x14ac:dyDescent="0.25">
      <c r="V6034" s="1">
        <v>6032</v>
      </c>
      <c r="W6034" s="1" t="s">
        <v>7523</v>
      </c>
    </row>
    <row r="6035" spans="22:23" x14ac:dyDescent="0.25">
      <c r="V6035" s="1">
        <v>6033</v>
      </c>
      <c r="W6035" s="1" t="s">
        <v>7498</v>
      </c>
    </row>
    <row r="6036" spans="22:23" x14ac:dyDescent="0.25">
      <c r="V6036" s="1">
        <v>6034</v>
      </c>
      <c r="W6036" s="1" t="s">
        <v>7472</v>
      </c>
    </row>
    <row r="6037" spans="22:23" x14ac:dyDescent="0.25">
      <c r="V6037" s="1">
        <v>6035</v>
      </c>
      <c r="W6037" s="1" t="s">
        <v>7466</v>
      </c>
    </row>
    <row r="6038" spans="22:23" x14ac:dyDescent="0.25">
      <c r="V6038" s="1">
        <v>6036</v>
      </c>
      <c r="W6038" s="1" t="s">
        <v>7522</v>
      </c>
    </row>
    <row r="6039" spans="22:23" x14ac:dyDescent="0.25">
      <c r="V6039" s="1">
        <v>6037</v>
      </c>
      <c r="W6039" s="1" t="s">
        <v>7463</v>
      </c>
    </row>
    <row r="6040" spans="22:23" x14ac:dyDescent="0.25">
      <c r="V6040" s="1">
        <v>6038</v>
      </c>
      <c r="W6040" s="1" t="s">
        <v>7506</v>
      </c>
    </row>
    <row r="6041" spans="22:23" x14ac:dyDescent="0.25">
      <c r="V6041" s="1">
        <v>6039</v>
      </c>
      <c r="W6041" s="1" t="s">
        <v>7465</v>
      </c>
    </row>
    <row r="6042" spans="22:23" x14ac:dyDescent="0.25">
      <c r="V6042" s="1">
        <v>6040</v>
      </c>
      <c r="W6042" s="1" t="s">
        <v>7524</v>
      </c>
    </row>
    <row r="6043" spans="22:23" x14ac:dyDescent="0.25">
      <c r="V6043" s="1">
        <v>6041</v>
      </c>
      <c r="W6043" s="1" t="s">
        <v>2417</v>
      </c>
    </row>
    <row r="6044" spans="22:23" x14ac:dyDescent="0.25">
      <c r="V6044" s="1">
        <v>6042</v>
      </c>
      <c r="W6044" s="1" t="s">
        <v>2219</v>
      </c>
    </row>
    <row r="6045" spans="22:23" x14ac:dyDescent="0.25">
      <c r="V6045" s="1">
        <v>6043</v>
      </c>
      <c r="W6045" s="1" t="s">
        <v>2116</v>
      </c>
    </row>
    <row r="6046" spans="22:23" x14ac:dyDescent="0.25">
      <c r="V6046" s="1">
        <v>6044</v>
      </c>
      <c r="W6046" s="1" t="s">
        <v>1844</v>
      </c>
    </row>
    <row r="6047" spans="22:23" x14ac:dyDescent="0.25">
      <c r="V6047" s="1">
        <v>6045</v>
      </c>
      <c r="W6047" s="1" t="s">
        <v>2205</v>
      </c>
    </row>
    <row r="6048" spans="22:23" x14ac:dyDescent="0.25">
      <c r="V6048" s="1">
        <v>6046</v>
      </c>
      <c r="W6048" s="1" t="s">
        <v>4570</v>
      </c>
    </row>
    <row r="6049" spans="22:23" x14ac:dyDescent="0.25">
      <c r="V6049" s="1">
        <v>6047</v>
      </c>
      <c r="W6049" s="1" t="s">
        <v>2115</v>
      </c>
    </row>
    <row r="6050" spans="22:23" x14ac:dyDescent="0.25">
      <c r="V6050" s="1">
        <v>6048</v>
      </c>
      <c r="W6050" s="1" t="s">
        <v>2151</v>
      </c>
    </row>
    <row r="6051" spans="22:23" x14ac:dyDescent="0.25">
      <c r="V6051" s="1">
        <v>6049</v>
      </c>
      <c r="W6051" s="1" t="s">
        <v>2218</v>
      </c>
    </row>
    <row r="6052" spans="22:23" x14ac:dyDescent="0.25">
      <c r="V6052" s="1">
        <v>6050</v>
      </c>
      <c r="W6052" s="1" t="s">
        <v>4576</v>
      </c>
    </row>
    <row r="6053" spans="22:23" x14ac:dyDescent="0.25">
      <c r="V6053" s="1">
        <v>6051</v>
      </c>
      <c r="W6053" s="1" t="s">
        <v>4593</v>
      </c>
    </row>
    <row r="6054" spans="22:23" x14ac:dyDescent="0.25">
      <c r="V6054" s="1">
        <v>6052</v>
      </c>
      <c r="W6054" s="1" t="s">
        <v>6766</v>
      </c>
    </row>
    <row r="6055" spans="22:23" x14ac:dyDescent="0.25">
      <c r="V6055" s="1">
        <v>6053</v>
      </c>
      <c r="W6055" s="1" t="s">
        <v>2220</v>
      </c>
    </row>
    <row r="6056" spans="22:23" x14ac:dyDescent="0.25">
      <c r="V6056" s="1">
        <v>6054</v>
      </c>
      <c r="W6056" s="1" t="s">
        <v>2221</v>
      </c>
    </row>
    <row r="6057" spans="22:23" x14ac:dyDescent="0.25">
      <c r="V6057" s="1">
        <v>6055</v>
      </c>
      <c r="W6057" s="1" t="s">
        <v>1845</v>
      </c>
    </row>
    <row r="6058" spans="22:23" x14ac:dyDescent="0.25">
      <c r="V6058" s="1">
        <v>6056</v>
      </c>
      <c r="W6058" s="1" t="s">
        <v>2222</v>
      </c>
    </row>
    <row r="6059" spans="22:23" x14ac:dyDescent="0.25">
      <c r="V6059" s="1">
        <v>6057</v>
      </c>
      <c r="W6059" s="1" t="s">
        <v>1551</v>
      </c>
    </row>
    <row r="6060" spans="22:23" x14ac:dyDescent="0.25">
      <c r="V6060" s="1">
        <v>6058</v>
      </c>
      <c r="W6060" s="1" t="s">
        <v>1846</v>
      </c>
    </row>
    <row r="6061" spans="22:23" x14ac:dyDescent="0.25">
      <c r="V6061" s="1">
        <v>6059</v>
      </c>
      <c r="W6061" s="1" t="s">
        <v>1847</v>
      </c>
    </row>
    <row r="6062" spans="22:23" x14ac:dyDescent="0.25">
      <c r="V6062" s="1">
        <v>6060</v>
      </c>
      <c r="W6062" s="1" t="s">
        <v>2409</v>
      </c>
    </row>
    <row r="6063" spans="22:23" x14ac:dyDescent="0.25">
      <c r="V6063" s="1">
        <v>6061</v>
      </c>
      <c r="W6063" s="1" t="s">
        <v>2135</v>
      </c>
    </row>
    <row r="6064" spans="22:23" x14ac:dyDescent="0.25">
      <c r="V6064" s="1">
        <v>6062</v>
      </c>
      <c r="W6064" s="1" t="s">
        <v>4605</v>
      </c>
    </row>
    <row r="6065" spans="22:23" x14ac:dyDescent="0.25">
      <c r="V6065" s="1">
        <v>6063</v>
      </c>
      <c r="W6065" s="1" t="s">
        <v>2136</v>
      </c>
    </row>
    <row r="6066" spans="22:23" x14ac:dyDescent="0.25">
      <c r="V6066" s="1">
        <v>6064</v>
      </c>
      <c r="W6066" s="1" t="s">
        <v>2367</v>
      </c>
    </row>
    <row r="6067" spans="22:23" x14ac:dyDescent="0.25">
      <c r="V6067" s="1">
        <v>6065</v>
      </c>
      <c r="W6067" s="1" t="s">
        <v>4613</v>
      </c>
    </row>
    <row r="6068" spans="22:23" x14ac:dyDescent="0.25">
      <c r="V6068" s="1">
        <v>6066</v>
      </c>
      <c r="W6068" s="1" t="s">
        <v>1848</v>
      </c>
    </row>
    <row r="6069" spans="22:23" x14ac:dyDescent="0.25">
      <c r="V6069" s="1">
        <v>6067</v>
      </c>
      <c r="W6069" s="1" t="s">
        <v>1849</v>
      </c>
    </row>
    <row r="6070" spans="22:23" x14ac:dyDescent="0.25">
      <c r="V6070" s="1">
        <v>6068</v>
      </c>
      <c r="W6070" s="1" t="s">
        <v>1850</v>
      </c>
    </row>
    <row r="6071" spans="22:23" x14ac:dyDescent="0.25">
      <c r="V6071" s="1">
        <v>6069</v>
      </c>
      <c r="W6071" s="1" t="s">
        <v>1851</v>
      </c>
    </row>
    <row r="6072" spans="22:23" x14ac:dyDescent="0.25">
      <c r="V6072" s="1">
        <v>6070</v>
      </c>
      <c r="W6072" s="1" t="s">
        <v>2107</v>
      </c>
    </row>
    <row r="6073" spans="22:23" x14ac:dyDescent="0.25">
      <c r="V6073" s="1">
        <v>6071</v>
      </c>
      <c r="W6073" s="1" t="s">
        <v>2137</v>
      </c>
    </row>
    <row r="6074" spans="22:23" x14ac:dyDescent="0.25">
      <c r="V6074" s="1">
        <v>6072</v>
      </c>
      <c r="W6074" s="1" t="s">
        <v>6767</v>
      </c>
    </row>
    <row r="6075" spans="22:23" x14ac:dyDescent="0.25">
      <c r="V6075" s="1">
        <v>6073</v>
      </c>
      <c r="W6075" s="1" t="s">
        <v>4569</v>
      </c>
    </row>
    <row r="6076" spans="22:23" x14ac:dyDescent="0.25">
      <c r="V6076" s="1">
        <v>6074</v>
      </c>
      <c r="W6076" s="1" t="s">
        <v>4592</v>
      </c>
    </row>
    <row r="6077" spans="22:23" x14ac:dyDescent="0.25">
      <c r="V6077" s="1">
        <v>6075</v>
      </c>
      <c r="W6077" s="1" t="s">
        <v>2152</v>
      </c>
    </row>
    <row r="6078" spans="22:23" x14ac:dyDescent="0.25">
      <c r="V6078" s="1">
        <v>6076</v>
      </c>
      <c r="W6078" s="1" t="s">
        <v>1744</v>
      </c>
    </row>
    <row r="6079" spans="22:23" x14ac:dyDescent="0.25">
      <c r="V6079" s="1">
        <v>6077</v>
      </c>
      <c r="W6079" s="1" t="s">
        <v>2410</v>
      </c>
    </row>
    <row r="6080" spans="22:23" x14ac:dyDescent="0.25">
      <c r="V6080" s="1">
        <v>6078</v>
      </c>
      <c r="W6080" s="1" t="s">
        <v>1852</v>
      </c>
    </row>
    <row r="6081" spans="22:23" x14ac:dyDescent="0.25">
      <c r="V6081" s="1">
        <v>6079</v>
      </c>
      <c r="W6081" s="1" t="s">
        <v>6768</v>
      </c>
    </row>
    <row r="6082" spans="22:23" x14ac:dyDescent="0.25">
      <c r="V6082" s="1">
        <v>6080</v>
      </c>
      <c r="W6082" s="1" t="s">
        <v>1853</v>
      </c>
    </row>
    <row r="6083" spans="22:23" x14ac:dyDescent="0.25">
      <c r="V6083" s="1">
        <v>6081</v>
      </c>
      <c r="W6083" s="1" t="s">
        <v>2404</v>
      </c>
    </row>
    <row r="6084" spans="22:23" x14ac:dyDescent="0.25">
      <c r="V6084" s="1">
        <v>6082</v>
      </c>
      <c r="W6084" s="1" t="s">
        <v>1854</v>
      </c>
    </row>
    <row r="6085" spans="22:23" x14ac:dyDescent="0.25">
      <c r="V6085" s="1">
        <v>6083</v>
      </c>
      <c r="W6085" s="1" t="s">
        <v>1855</v>
      </c>
    </row>
    <row r="6086" spans="22:23" x14ac:dyDescent="0.25">
      <c r="V6086" s="1">
        <v>6084</v>
      </c>
      <c r="W6086" s="1" t="s">
        <v>1856</v>
      </c>
    </row>
    <row r="6087" spans="22:23" x14ac:dyDescent="0.25">
      <c r="V6087" s="1">
        <v>6085</v>
      </c>
      <c r="W6087" s="1" t="s">
        <v>4591</v>
      </c>
    </row>
    <row r="6088" spans="22:23" x14ac:dyDescent="0.25">
      <c r="V6088" s="1">
        <v>6086</v>
      </c>
      <c r="W6088" s="1" t="s">
        <v>1857</v>
      </c>
    </row>
    <row r="6089" spans="22:23" x14ac:dyDescent="0.25">
      <c r="V6089" s="1">
        <v>6087</v>
      </c>
      <c r="W6089" s="1" t="s">
        <v>4590</v>
      </c>
    </row>
    <row r="6090" spans="22:23" x14ac:dyDescent="0.25">
      <c r="V6090" s="1">
        <v>6088</v>
      </c>
      <c r="W6090" s="1" t="s">
        <v>1858</v>
      </c>
    </row>
    <row r="6091" spans="22:23" x14ac:dyDescent="0.25">
      <c r="V6091" s="1">
        <v>6089</v>
      </c>
      <c r="W6091" s="1" t="s">
        <v>1553</v>
      </c>
    </row>
    <row r="6092" spans="22:23" x14ac:dyDescent="0.25">
      <c r="V6092" s="1">
        <v>6090</v>
      </c>
      <c r="W6092" s="1" t="s">
        <v>1859</v>
      </c>
    </row>
    <row r="6093" spans="22:23" x14ac:dyDescent="0.25">
      <c r="V6093" s="1">
        <v>6091</v>
      </c>
      <c r="W6093" s="1" t="s">
        <v>1860</v>
      </c>
    </row>
    <row r="6094" spans="22:23" x14ac:dyDescent="0.25">
      <c r="V6094" s="1">
        <v>6092</v>
      </c>
      <c r="W6094" s="1" t="s">
        <v>4579</v>
      </c>
    </row>
    <row r="6095" spans="22:23" x14ac:dyDescent="0.25">
      <c r="V6095" s="1">
        <v>6093</v>
      </c>
      <c r="W6095" s="1" t="s">
        <v>2168</v>
      </c>
    </row>
    <row r="6096" spans="22:23" x14ac:dyDescent="0.25">
      <c r="V6096" s="1">
        <v>6094</v>
      </c>
      <c r="W6096" s="1" t="s">
        <v>2168</v>
      </c>
    </row>
    <row r="6097" spans="22:23" x14ac:dyDescent="0.25">
      <c r="V6097" s="1">
        <v>6095</v>
      </c>
      <c r="W6097" s="1" t="s">
        <v>1549</v>
      </c>
    </row>
    <row r="6098" spans="22:23" x14ac:dyDescent="0.25">
      <c r="V6098" s="1">
        <v>6096</v>
      </c>
      <c r="W6098" s="1" t="s">
        <v>1861</v>
      </c>
    </row>
    <row r="6099" spans="22:23" x14ac:dyDescent="0.25">
      <c r="V6099" s="1">
        <v>6097</v>
      </c>
      <c r="W6099" s="1" t="s">
        <v>2187</v>
      </c>
    </row>
    <row r="6100" spans="22:23" x14ac:dyDescent="0.25">
      <c r="V6100" s="1">
        <v>6098</v>
      </c>
      <c r="W6100" s="1" t="s">
        <v>2100</v>
      </c>
    </row>
    <row r="6101" spans="22:23" x14ac:dyDescent="0.25">
      <c r="V6101" s="1">
        <v>6099</v>
      </c>
      <c r="W6101" s="1" t="s">
        <v>2113</v>
      </c>
    </row>
    <row r="6102" spans="22:23" x14ac:dyDescent="0.25">
      <c r="V6102" s="1">
        <v>6100</v>
      </c>
      <c r="W6102" s="1" t="s">
        <v>1862</v>
      </c>
    </row>
    <row r="6103" spans="22:23" x14ac:dyDescent="0.25">
      <c r="V6103" s="1">
        <v>6101</v>
      </c>
      <c r="W6103" s="1" t="s">
        <v>1863</v>
      </c>
    </row>
    <row r="6104" spans="22:23" x14ac:dyDescent="0.25">
      <c r="V6104" s="1">
        <v>6102</v>
      </c>
      <c r="W6104" s="1" t="s">
        <v>2188</v>
      </c>
    </row>
    <row r="6105" spans="22:23" x14ac:dyDescent="0.25">
      <c r="V6105" s="1">
        <v>6103</v>
      </c>
      <c r="W6105" s="1" t="s">
        <v>2138</v>
      </c>
    </row>
    <row r="6106" spans="22:23" x14ac:dyDescent="0.25">
      <c r="V6106" s="1">
        <v>6104</v>
      </c>
      <c r="W6106" s="1" t="s">
        <v>1745</v>
      </c>
    </row>
    <row r="6107" spans="22:23" x14ac:dyDescent="0.25">
      <c r="V6107" s="1">
        <v>6105</v>
      </c>
      <c r="W6107" s="1" t="s">
        <v>1864</v>
      </c>
    </row>
    <row r="6108" spans="22:23" x14ac:dyDescent="0.25">
      <c r="V6108" s="1">
        <v>6106</v>
      </c>
      <c r="W6108" s="1" t="s">
        <v>2139</v>
      </c>
    </row>
    <row r="6109" spans="22:23" x14ac:dyDescent="0.25">
      <c r="V6109" s="1">
        <v>6107</v>
      </c>
      <c r="W6109" s="1" t="s">
        <v>4610</v>
      </c>
    </row>
    <row r="6110" spans="22:23" x14ac:dyDescent="0.25">
      <c r="V6110" s="1">
        <v>6108</v>
      </c>
      <c r="W6110" s="1" t="s">
        <v>4609</v>
      </c>
    </row>
    <row r="6111" spans="22:23" x14ac:dyDescent="0.25">
      <c r="V6111" s="1">
        <v>6109</v>
      </c>
      <c r="W6111" s="1" t="s">
        <v>2140</v>
      </c>
    </row>
    <row r="6112" spans="22:23" x14ac:dyDescent="0.25">
      <c r="V6112" s="1">
        <v>6110</v>
      </c>
      <c r="W6112" s="1" t="s">
        <v>2199</v>
      </c>
    </row>
    <row r="6113" spans="22:23" x14ac:dyDescent="0.25">
      <c r="V6113" s="1">
        <v>6111</v>
      </c>
      <c r="W6113" s="1" t="s">
        <v>1865</v>
      </c>
    </row>
    <row r="6114" spans="22:23" x14ac:dyDescent="0.25">
      <c r="V6114" s="1">
        <v>6112</v>
      </c>
      <c r="W6114" s="1" t="s">
        <v>2198</v>
      </c>
    </row>
    <row r="6115" spans="22:23" x14ac:dyDescent="0.25">
      <c r="V6115" s="1">
        <v>6113</v>
      </c>
      <c r="W6115" s="1" t="s">
        <v>4606</v>
      </c>
    </row>
    <row r="6116" spans="22:23" x14ac:dyDescent="0.25">
      <c r="V6116" s="1">
        <v>6114</v>
      </c>
      <c r="W6116" s="1" t="s">
        <v>2217</v>
      </c>
    </row>
    <row r="6117" spans="22:23" x14ac:dyDescent="0.25">
      <c r="V6117" s="1">
        <v>6115</v>
      </c>
      <c r="W6117" s="1" t="s">
        <v>1866</v>
      </c>
    </row>
    <row r="6118" spans="22:23" x14ac:dyDescent="0.25">
      <c r="V6118" s="1">
        <v>6116</v>
      </c>
      <c r="W6118" s="1" t="s">
        <v>2141</v>
      </c>
    </row>
    <row r="6119" spans="22:23" x14ac:dyDescent="0.25">
      <c r="V6119" s="1">
        <v>6117</v>
      </c>
      <c r="W6119" s="1" t="s">
        <v>2167</v>
      </c>
    </row>
    <row r="6120" spans="22:23" x14ac:dyDescent="0.25">
      <c r="V6120" s="1">
        <v>6118</v>
      </c>
      <c r="W6120" s="1" t="s">
        <v>2167</v>
      </c>
    </row>
    <row r="6121" spans="22:23" x14ac:dyDescent="0.25">
      <c r="V6121" s="1">
        <v>6119</v>
      </c>
      <c r="W6121" s="1" t="s">
        <v>4587</v>
      </c>
    </row>
    <row r="6122" spans="22:23" x14ac:dyDescent="0.25">
      <c r="V6122" s="1">
        <v>6120</v>
      </c>
      <c r="W6122" s="1" t="s">
        <v>1867</v>
      </c>
    </row>
    <row r="6123" spans="22:23" x14ac:dyDescent="0.25">
      <c r="V6123" s="1">
        <v>6121</v>
      </c>
      <c r="W6123" s="1" t="s">
        <v>1868</v>
      </c>
    </row>
    <row r="6124" spans="22:23" x14ac:dyDescent="0.25">
      <c r="V6124" s="1">
        <v>6122</v>
      </c>
      <c r="W6124" s="1" t="s">
        <v>1557</v>
      </c>
    </row>
    <row r="6125" spans="22:23" x14ac:dyDescent="0.25">
      <c r="V6125" s="1">
        <v>6123</v>
      </c>
      <c r="W6125" s="1" t="s">
        <v>2142</v>
      </c>
    </row>
    <row r="6126" spans="22:23" x14ac:dyDescent="0.25">
      <c r="V6126" s="1">
        <v>6124</v>
      </c>
      <c r="W6126" s="1" t="s">
        <v>1869</v>
      </c>
    </row>
    <row r="6127" spans="22:23" x14ac:dyDescent="0.25">
      <c r="V6127" s="1">
        <v>6125</v>
      </c>
      <c r="W6127" s="1" t="s">
        <v>1870</v>
      </c>
    </row>
    <row r="6128" spans="22:23" x14ac:dyDescent="0.25">
      <c r="V6128" s="1">
        <v>6126</v>
      </c>
      <c r="W6128" s="1" t="s">
        <v>1871</v>
      </c>
    </row>
    <row r="6129" spans="22:23" x14ac:dyDescent="0.25">
      <c r="V6129" s="1">
        <v>6127</v>
      </c>
      <c r="W6129" s="1" t="s">
        <v>1872</v>
      </c>
    </row>
    <row r="6130" spans="22:23" x14ac:dyDescent="0.25">
      <c r="V6130" s="1">
        <v>6128</v>
      </c>
      <c r="W6130" s="1" t="s">
        <v>2224</v>
      </c>
    </row>
    <row r="6131" spans="22:23" x14ac:dyDescent="0.25">
      <c r="V6131" s="1">
        <v>6129</v>
      </c>
      <c r="W6131" s="1" t="s">
        <v>1874</v>
      </c>
    </row>
    <row r="6132" spans="22:23" x14ac:dyDescent="0.25">
      <c r="V6132" s="1">
        <v>6130</v>
      </c>
      <c r="W6132" s="1" t="s">
        <v>1873</v>
      </c>
    </row>
    <row r="6133" spans="22:23" x14ac:dyDescent="0.25">
      <c r="V6133" s="1">
        <v>6131</v>
      </c>
      <c r="W6133" s="1" t="s">
        <v>2225</v>
      </c>
    </row>
    <row r="6134" spans="22:23" x14ac:dyDescent="0.25">
      <c r="V6134" s="1">
        <v>6132</v>
      </c>
      <c r="W6134" s="1" t="s">
        <v>2209</v>
      </c>
    </row>
    <row r="6135" spans="22:23" x14ac:dyDescent="0.25">
      <c r="V6135" s="1">
        <v>6133</v>
      </c>
      <c r="W6135" s="1" t="s">
        <v>4612</v>
      </c>
    </row>
    <row r="6136" spans="22:23" x14ac:dyDescent="0.25">
      <c r="V6136" s="1">
        <v>6134</v>
      </c>
      <c r="W6136" s="1" t="s">
        <v>1875</v>
      </c>
    </row>
    <row r="6137" spans="22:23" x14ac:dyDescent="0.25">
      <c r="V6137" s="1">
        <v>6135</v>
      </c>
      <c r="W6137" s="1" t="s">
        <v>2144</v>
      </c>
    </row>
    <row r="6138" spans="22:23" x14ac:dyDescent="0.25">
      <c r="V6138" s="1">
        <v>6136</v>
      </c>
      <c r="W6138" s="1" t="s">
        <v>4573</v>
      </c>
    </row>
    <row r="6139" spans="22:23" x14ac:dyDescent="0.25">
      <c r="V6139" s="1">
        <v>6137</v>
      </c>
      <c r="W6139" s="1" t="s">
        <v>2182</v>
      </c>
    </row>
    <row r="6140" spans="22:23" x14ac:dyDescent="0.25">
      <c r="V6140" s="1">
        <v>6138</v>
      </c>
      <c r="W6140" s="1" t="s">
        <v>2182</v>
      </c>
    </row>
    <row r="6141" spans="22:23" x14ac:dyDescent="0.25">
      <c r="V6141" s="1">
        <v>6139</v>
      </c>
      <c r="W6141" s="1" t="s">
        <v>4567</v>
      </c>
    </row>
    <row r="6142" spans="22:23" x14ac:dyDescent="0.25">
      <c r="V6142" s="1">
        <v>6140</v>
      </c>
      <c r="W6142" s="1" t="s">
        <v>1876</v>
      </c>
    </row>
    <row r="6143" spans="22:23" x14ac:dyDescent="0.25">
      <c r="V6143" s="1">
        <v>6141</v>
      </c>
      <c r="W6143" s="1" t="s">
        <v>2226</v>
      </c>
    </row>
    <row r="6144" spans="22:23" x14ac:dyDescent="0.25">
      <c r="V6144" s="1">
        <v>6142</v>
      </c>
      <c r="W6144" s="1" t="s">
        <v>4588</v>
      </c>
    </row>
    <row r="6145" spans="22:23" x14ac:dyDescent="0.25">
      <c r="V6145" s="1">
        <v>6143</v>
      </c>
      <c r="W6145" s="1" t="s">
        <v>2169</v>
      </c>
    </row>
    <row r="6146" spans="22:23" x14ac:dyDescent="0.25">
      <c r="V6146" s="1">
        <v>6144</v>
      </c>
      <c r="W6146" s="1" t="s">
        <v>2169</v>
      </c>
    </row>
    <row r="6147" spans="22:23" x14ac:dyDescent="0.25">
      <c r="V6147" s="1">
        <v>6145</v>
      </c>
      <c r="W6147" s="1" t="s">
        <v>7798</v>
      </c>
    </row>
    <row r="6148" spans="22:23" x14ac:dyDescent="0.25">
      <c r="V6148" s="1">
        <v>6146</v>
      </c>
      <c r="W6148" s="1" t="s">
        <v>7824</v>
      </c>
    </row>
    <row r="6149" spans="22:23" x14ac:dyDescent="0.25">
      <c r="V6149" s="1">
        <v>6147</v>
      </c>
      <c r="W6149" s="1" t="s">
        <v>7822</v>
      </c>
    </row>
    <row r="6150" spans="22:23" x14ac:dyDescent="0.25">
      <c r="V6150" s="1">
        <v>6148</v>
      </c>
      <c r="W6150" s="1" t="s">
        <v>7797</v>
      </c>
    </row>
    <row r="6151" spans="22:23" x14ac:dyDescent="0.25">
      <c r="V6151" s="1">
        <v>6149</v>
      </c>
      <c r="W6151" s="1" t="s">
        <v>7795</v>
      </c>
    </row>
    <row r="6152" spans="22:23" x14ac:dyDescent="0.25">
      <c r="V6152" s="1">
        <v>6150</v>
      </c>
      <c r="W6152" s="1" t="s">
        <v>7806</v>
      </c>
    </row>
    <row r="6153" spans="22:23" x14ac:dyDescent="0.25">
      <c r="V6153" s="1">
        <v>6151</v>
      </c>
      <c r="W6153" s="1" t="s">
        <v>7796</v>
      </c>
    </row>
    <row r="6154" spans="22:23" x14ac:dyDescent="0.25">
      <c r="V6154" s="1">
        <v>6152</v>
      </c>
      <c r="W6154" s="1" t="s">
        <v>7823</v>
      </c>
    </row>
    <row r="6155" spans="22:23" x14ac:dyDescent="0.25">
      <c r="V6155" s="1">
        <v>6153</v>
      </c>
      <c r="W6155" s="1" t="s">
        <v>7811</v>
      </c>
    </row>
    <row r="6156" spans="22:23" x14ac:dyDescent="0.25">
      <c r="V6156" s="1">
        <v>6154</v>
      </c>
      <c r="W6156" s="1" t="s">
        <v>7782</v>
      </c>
    </row>
    <row r="6157" spans="22:23" x14ac:dyDescent="0.25">
      <c r="V6157" s="1">
        <v>6155</v>
      </c>
      <c r="W6157" s="1" t="s">
        <v>7785</v>
      </c>
    </row>
    <row r="6158" spans="22:23" x14ac:dyDescent="0.25">
      <c r="V6158" s="1">
        <v>6156</v>
      </c>
      <c r="W6158" s="1" t="s">
        <v>7825</v>
      </c>
    </row>
    <row r="6159" spans="22:23" x14ac:dyDescent="0.25">
      <c r="V6159" s="1">
        <v>6157</v>
      </c>
      <c r="W6159" s="1" t="s">
        <v>7799</v>
      </c>
    </row>
    <row r="6160" spans="22:23" x14ac:dyDescent="0.25">
      <c r="V6160" s="1">
        <v>6158</v>
      </c>
      <c r="W6160" s="1" t="s">
        <v>7805</v>
      </c>
    </row>
    <row r="6161" spans="22:23" x14ac:dyDescent="0.25">
      <c r="V6161" s="1">
        <v>6159</v>
      </c>
      <c r="W6161" s="1" t="s">
        <v>7809</v>
      </c>
    </row>
    <row r="6162" spans="22:23" x14ac:dyDescent="0.25">
      <c r="V6162" s="1">
        <v>6160</v>
      </c>
      <c r="W6162" s="1" t="s">
        <v>7807</v>
      </c>
    </row>
    <row r="6163" spans="22:23" x14ac:dyDescent="0.25">
      <c r="V6163" s="1">
        <v>6161</v>
      </c>
      <c r="W6163" s="1" t="s">
        <v>7789</v>
      </c>
    </row>
    <row r="6164" spans="22:23" x14ac:dyDescent="0.25">
      <c r="V6164" s="1">
        <v>6162</v>
      </c>
      <c r="W6164" s="1" t="s">
        <v>7826</v>
      </c>
    </row>
    <row r="6165" spans="22:23" x14ac:dyDescent="0.25">
      <c r="V6165" s="1">
        <v>6163</v>
      </c>
      <c r="W6165" s="1" t="s">
        <v>7800</v>
      </c>
    </row>
    <row r="6166" spans="22:23" x14ac:dyDescent="0.25">
      <c r="V6166" s="1">
        <v>6164</v>
      </c>
      <c r="W6166" s="1" t="s">
        <v>7817</v>
      </c>
    </row>
    <row r="6167" spans="22:23" x14ac:dyDescent="0.25">
      <c r="V6167" s="1">
        <v>6165</v>
      </c>
      <c r="W6167" s="1" t="s">
        <v>7810</v>
      </c>
    </row>
    <row r="6168" spans="22:23" x14ac:dyDescent="0.25">
      <c r="V6168" s="1">
        <v>6166</v>
      </c>
      <c r="W6168" s="1" t="s">
        <v>7836</v>
      </c>
    </row>
    <row r="6169" spans="22:23" x14ac:dyDescent="0.25">
      <c r="V6169" s="1">
        <v>6167</v>
      </c>
      <c r="W6169" s="1" t="s">
        <v>7792</v>
      </c>
    </row>
    <row r="6170" spans="22:23" x14ac:dyDescent="0.25">
      <c r="V6170" s="1">
        <v>6168</v>
      </c>
      <c r="W6170" s="1" t="s">
        <v>7786</v>
      </c>
    </row>
    <row r="6171" spans="22:23" x14ac:dyDescent="0.25">
      <c r="V6171" s="1">
        <v>6169</v>
      </c>
      <c r="W6171" s="1" t="s">
        <v>7794</v>
      </c>
    </row>
    <row r="6172" spans="22:23" x14ac:dyDescent="0.25">
      <c r="V6172" s="1">
        <v>6170</v>
      </c>
      <c r="W6172" s="1" t="s">
        <v>7840</v>
      </c>
    </row>
    <row r="6173" spans="22:23" x14ac:dyDescent="0.25">
      <c r="V6173" s="1">
        <v>6171</v>
      </c>
      <c r="W6173" s="1" t="s">
        <v>7801</v>
      </c>
    </row>
    <row r="6174" spans="22:23" x14ac:dyDescent="0.25">
      <c r="V6174" s="1">
        <v>6172</v>
      </c>
      <c r="W6174" s="1" t="s">
        <v>7779</v>
      </c>
    </row>
    <row r="6175" spans="22:23" x14ac:dyDescent="0.25">
      <c r="V6175" s="1">
        <v>6173</v>
      </c>
      <c r="W6175" s="1" t="s">
        <v>7827</v>
      </c>
    </row>
    <row r="6176" spans="22:23" x14ac:dyDescent="0.25">
      <c r="V6176" s="1">
        <v>6174</v>
      </c>
      <c r="W6176" s="1" t="s">
        <v>7828</v>
      </c>
    </row>
    <row r="6177" spans="22:23" x14ac:dyDescent="0.25">
      <c r="V6177" s="1">
        <v>6175</v>
      </c>
      <c r="W6177" s="1" t="s">
        <v>7829</v>
      </c>
    </row>
    <row r="6178" spans="22:23" x14ac:dyDescent="0.25">
      <c r="V6178" s="1">
        <v>6176</v>
      </c>
      <c r="W6178" s="1" t="s">
        <v>7802</v>
      </c>
    </row>
    <row r="6179" spans="22:23" x14ac:dyDescent="0.25">
      <c r="V6179" s="1">
        <v>6177</v>
      </c>
      <c r="W6179" s="1" t="s">
        <v>7830</v>
      </c>
    </row>
    <row r="6180" spans="22:23" x14ac:dyDescent="0.25">
      <c r="V6180" s="1">
        <v>6178</v>
      </c>
      <c r="W6180" s="1" t="s">
        <v>7808</v>
      </c>
    </row>
    <row r="6181" spans="22:23" x14ac:dyDescent="0.25">
      <c r="V6181" s="1">
        <v>6179</v>
      </c>
      <c r="W6181" s="1" t="s">
        <v>7788</v>
      </c>
    </row>
    <row r="6182" spans="22:23" x14ac:dyDescent="0.25">
      <c r="V6182" s="1">
        <v>6180</v>
      </c>
      <c r="W6182" s="1" t="s">
        <v>7814</v>
      </c>
    </row>
    <row r="6183" spans="22:23" x14ac:dyDescent="0.25">
      <c r="V6183" s="1">
        <v>6181</v>
      </c>
      <c r="W6183" s="1" t="s">
        <v>7818</v>
      </c>
    </row>
    <row r="6184" spans="22:23" x14ac:dyDescent="0.25">
      <c r="V6184" s="1">
        <v>6182</v>
      </c>
      <c r="W6184" s="1" t="s">
        <v>7791</v>
      </c>
    </row>
    <row r="6185" spans="22:23" x14ac:dyDescent="0.25">
      <c r="V6185" s="1">
        <v>6183</v>
      </c>
      <c r="W6185" s="1" t="s">
        <v>7831</v>
      </c>
    </row>
    <row r="6186" spans="22:23" x14ac:dyDescent="0.25">
      <c r="V6186" s="1">
        <v>6184</v>
      </c>
      <c r="W6186" s="1" t="s">
        <v>7803</v>
      </c>
    </row>
    <row r="6187" spans="22:23" x14ac:dyDescent="0.25">
      <c r="V6187" s="1">
        <v>6185</v>
      </c>
      <c r="W6187" s="1" t="s">
        <v>7784</v>
      </c>
    </row>
    <row r="6188" spans="22:23" x14ac:dyDescent="0.25">
      <c r="V6188" s="1">
        <v>6186</v>
      </c>
      <c r="W6188" s="1" t="s">
        <v>7790</v>
      </c>
    </row>
    <row r="6189" spans="22:23" x14ac:dyDescent="0.25">
      <c r="V6189" s="1">
        <v>6187</v>
      </c>
      <c r="W6189" s="1" t="s">
        <v>7832</v>
      </c>
    </row>
    <row r="6190" spans="22:23" x14ac:dyDescent="0.25">
      <c r="V6190" s="1">
        <v>6188</v>
      </c>
      <c r="W6190" s="1" t="s">
        <v>7820</v>
      </c>
    </row>
    <row r="6191" spans="22:23" x14ac:dyDescent="0.25">
      <c r="V6191" s="1">
        <v>6189</v>
      </c>
      <c r="W6191" s="1" t="s">
        <v>7812</v>
      </c>
    </row>
    <row r="6192" spans="22:23" x14ac:dyDescent="0.25">
      <c r="V6192" s="1">
        <v>6190</v>
      </c>
      <c r="W6192" s="1" t="s">
        <v>7783</v>
      </c>
    </row>
    <row r="6193" spans="22:23" x14ac:dyDescent="0.25">
      <c r="V6193" s="1">
        <v>6191</v>
      </c>
      <c r="W6193" s="1" t="s">
        <v>7833</v>
      </c>
    </row>
    <row r="6194" spans="22:23" x14ac:dyDescent="0.25">
      <c r="V6194" s="1">
        <v>6192</v>
      </c>
      <c r="W6194" s="1" t="s">
        <v>7834</v>
      </c>
    </row>
    <row r="6195" spans="22:23" x14ac:dyDescent="0.25">
      <c r="V6195" s="1">
        <v>6193</v>
      </c>
      <c r="W6195" s="1" t="s">
        <v>7835</v>
      </c>
    </row>
    <row r="6196" spans="22:23" x14ac:dyDescent="0.25">
      <c r="V6196" s="1">
        <v>6194</v>
      </c>
      <c r="W6196" s="1" t="s">
        <v>7793</v>
      </c>
    </row>
    <row r="6197" spans="22:23" x14ac:dyDescent="0.25">
      <c r="V6197" s="1">
        <v>6195</v>
      </c>
      <c r="W6197" s="1" t="s">
        <v>7804</v>
      </c>
    </row>
    <row r="6198" spans="22:23" x14ac:dyDescent="0.25">
      <c r="V6198" s="1">
        <v>6196</v>
      </c>
      <c r="W6198" s="1" t="s">
        <v>7815</v>
      </c>
    </row>
    <row r="6199" spans="22:23" x14ac:dyDescent="0.25">
      <c r="V6199" s="1">
        <v>6197</v>
      </c>
      <c r="W6199" s="1" t="s">
        <v>7816</v>
      </c>
    </row>
    <row r="6200" spans="22:23" x14ac:dyDescent="0.25">
      <c r="V6200" s="1">
        <v>6198</v>
      </c>
      <c r="W6200" s="1" t="s">
        <v>7819</v>
      </c>
    </row>
    <row r="6201" spans="22:23" x14ac:dyDescent="0.25">
      <c r="V6201" s="1">
        <v>6199</v>
      </c>
      <c r="W6201" s="1" t="s">
        <v>7838</v>
      </c>
    </row>
    <row r="6202" spans="22:23" x14ac:dyDescent="0.25">
      <c r="V6202" s="1">
        <v>6200</v>
      </c>
      <c r="W6202" s="1" t="s">
        <v>7813</v>
      </c>
    </row>
    <row r="6203" spans="22:23" x14ac:dyDescent="0.25">
      <c r="V6203" s="1">
        <v>6201</v>
      </c>
      <c r="W6203" s="1" t="s">
        <v>7787</v>
      </c>
    </row>
    <row r="6204" spans="22:23" x14ac:dyDescent="0.25">
      <c r="V6204" s="1">
        <v>6202</v>
      </c>
      <c r="W6204" s="1" t="s">
        <v>7781</v>
      </c>
    </row>
    <row r="6205" spans="22:23" x14ac:dyDescent="0.25">
      <c r="V6205" s="1">
        <v>6203</v>
      </c>
      <c r="W6205" s="1" t="s">
        <v>7837</v>
      </c>
    </row>
    <row r="6206" spans="22:23" x14ac:dyDescent="0.25">
      <c r="V6206" s="1">
        <v>6204</v>
      </c>
      <c r="W6206" s="1" t="s">
        <v>7778</v>
      </c>
    </row>
    <row r="6207" spans="22:23" x14ac:dyDescent="0.25">
      <c r="V6207" s="1">
        <v>6205</v>
      </c>
      <c r="W6207" s="1" t="s">
        <v>7821</v>
      </c>
    </row>
    <row r="6208" spans="22:23" x14ac:dyDescent="0.25">
      <c r="V6208" s="1">
        <v>6206</v>
      </c>
      <c r="W6208" s="1" t="s">
        <v>7780</v>
      </c>
    </row>
    <row r="6209" spans="22:23" x14ac:dyDescent="0.25">
      <c r="V6209" s="1">
        <v>6207</v>
      </c>
      <c r="W6209" s="1" t="s">
        <v>7839</v>
      </c>
    </row>
    <row r="6210" spans="22:23" x14ac:dyDescent="0.25">
      <c r="V6210" s="1">
        <v>6208</v>
      </c>
      <c r="W6210" s="1" t="s">
        <v>2421</v>
      </c>
    </row>
    <row r="6211" spans="22:23" x14ac:dyDescent="0.25">
      <c r="V6211" s="1">
        <v>6209</v>
      </c>
      <c r="W6211" s="1" t="s">
        <v>2096</v>
      </c>
    </row>
    <row r="6212" spans="22:23" x14ac:dyDescent="0.25">
      <c r="V6212" s="1">
        <v>6210</v>
      </c>
      <c r="W6212" s="1" t="s">
        <v>2189</v>
      </c>
    </row>
    <row r="6213" spans="22:23" x14ac:dyDescent="0.25">
      <c r="V6213" s="1">
        <v>6211</v>
      </c>
      <c r="W6213" s="1" t="s">
        <v>2165</v>
      </c>
    </row>
    <row r="6214" spans="22:23" x14ac:dyDescent="0.25">
      <c r="V6214" s="1">
        <v>6212</v>
      </c>
      <c r="W6214" s="1" t="s">
        <v>2165</v>
      </c>
    </row>
    <row r="6215" spans="22:23" x14ac:dyDescent="0.25">
      <c r="V6215" s="1">
        <v>6213</v>
      </c>
      <c r="W6215" s="1" t="s">
        <v>1877</v>
      </c>
    </row>
    <row r="6216" spans="22:23" x14ac:dyDescent="0.25">
      <c r="V6216" s="1">
        <v>6214</v>
      </c>
      <c r="W6216" s="1" t="s">
        <v>1527</v>
      </c>
    </row>
    <row r="6217" spans="22:23" x14ac:dyDescent="0.25">
      <c r="V6217" s="1">
        <v>6215</v>
      </c>
      <c r="W6217" s="1" t="s">
        <v>1558</v>
      </c>
    </row>
    <row r="6218" spans="22:23" x14ac:dyDescent="0.25">
      <c r="V6218" s="1">
        <v>6216</v>
      </c>
      <c r="W6218" s="1" t="s">
        <v>1556</v>
      </c>
    </row>
    <row r="6219" spans="22:23" x14ac:dyDescent="0.25">
      <c r="V6219" s="1">
        <v>6217</v>
      </c>
      <c r="W6219" s="1" t="s">
        <v>2164</v>
      </c>
    </row>
    <row r="6220" spans="22:23" x14ac:dyDescent="0.25">
      <c r="V6220" s="1">
        <v>6218</v>
      </c>
      <c r="W6220" s="1" t="s">
        <v>2164</v>
      </c>
    </row>
    <row r="6221" spans="22:23" x14ac:dyDescent="0.25">
      <c r="V6221" s="1">
        <v>6219</v>
      </c>
      <c r="W6221" s="1" t="s">
        <v>1878</v>
      </c>
    </row>
    <row r="6222" spans="22:23" x14ac:dyDescent="0.25">
      <c r="V6222" s="1">
        <v>6220</v>
      </c>
      <c r="W6222" s="1" t="s">
        <v>1879</v>
      </c>
    </row>
    <row r="6223" spans="22:23" x14ac:dyDescent="0.25">
      <c r="V6223" s="1">
        <v>6221</v>
      </c>
      <c r="W6223" s="1" t="s">
        <v>2105</v>
      </c>
    </row>
    <row r="6224" spans="22:23" x14ac:dyDescent="0.25">
      <c r="V6224" s="1">
        <v>6222</v>
      </c>
      <c r="W6224" s="1" t="s">
        <v>1880</v>
      </c>
    </row>
    <row r="6225" spans="22:23" x14ac:dyDescent="0.25">
      <c r="V6225" s="1">
        <v>6223</v>
      </c>
      <c r="W6225" s="1" t="s">
        <v>2163</v>
      </c>
    </row>
    <row r="6226" spans="22:23" x14ac:dyDescent="0.25">
      <c r="V6226" s="1">
        <v>6224</v>
      </c>
      <c r="W6226" s="1" t="s">
        <v>2163</v>
      </c>
    </row>
    <row r="6227" spans="22:23" x14ac:dyDescent="0.25">
      <c r="V6227" s="1">
        <v>6225</v>
      </c>
      <c r="W6227" s="1" t="s">
        <v>1881</v>
      </c>
    </row>
    <row r="6228" spans="22:23" x14ac:dyDescent="0.25">
      <c r="V6228" s="1">
        <v>6226</v>
      </c>
      <c r="W6228" s="1" t="s">
        <v>2216</v>
      </c>
    </row>
    <row r="6229" spans="22:23" x14ac:dyDescent="0.25">
      <c r="V6229" s="1">
        <v>6227</v>
      </c>
      <c r="W6229" s="1" t="s">
        <v>2145</v>
      </c>
    </row>
    <row r="6230" spans="22:23" x14ac:dyDescent="0.25">
      <c r="V6230" s="1">
        <v>6228</v>
      </c>
      <c r="W6230" s="1" t="s">
        <v>2411</v>
      </c>
    </row>
    <row r="6231" spans="22:23" x14ac:dyDescent="0.25">
      <c r="V6231" s="1">
        <v>6229</v>
      </c>
      <c r="W6231" s="1" t="s">
        <v>4564</v>
      </c>
    </row>
    <row r="6232" spans="22:23" x14ac:dyDescent="0.25">
      <c r="V6232" s="1">
        <v>6230</v>
      </c>
      <c r="W6232" s="1" t="s">
        <v>2146</v>
      </c>
    </row>
    <row r="6233" spans="22:23" x14ac:dyDescent="0.25">
      <c r="V6233" s="1">
        <v>6231</v>
      </c>
      <c r="W6233" s="1" t="s">
        <v>2183</v>
      </c>
    </row>
    <row r="6234" spans="22:23" x14ac:dyDescent="0.25">
      <c r="V6234" s="1">
        <v>6232</v>
      </c>
      <c r="W6234" s="1" t="s">
        <v>2183</v>
      </c>
    </row>
    <row r="6235" spans="22:23" x14ac:dyDescent="0.25">
      <c r="V6235" s="1">
        <v>6233</v>
      </c>
      <c r="W6235" s="1" t="s">
        <v>1882</v>
      </c>
    </row>
    <row r="6236" spans="22:23" x14ac:dyDescent="0.25">
      <c r="V6236" s="1">
        <v>6234</v>
      </c>
      <c r="W6236" s="1" t="s">
        <v>4604</v>
      </c>
    </row>
    <row r="6237" spans="22:23" x14ac:dyDescent="0.25">
      <c r="V6237" s="1">
        <v>6235</v>
      </c>
      <c r="W6237" s="1" t="s">
        <v>1884</v>
      </c>
    </row>
    <row r="6238" spans="22:23" x14ac:dyDescent="0.25">
      <c r="V6238" s="1">
        <v>6236</v>
      </c>
      <c r="W6238" s="1" t="s">
        <v>1885</v>
      </c>
    </row>
    <row r="6239" spans="22:23" x14ac:dyDescent="0.25">
      <c r="V6239" s="1">
        <v>6237</v>
      </c>
      <c r="W6239" s="1" t="s">
        <v>1886</v>
      </c>
    </row>
    <row r="6240" spans="22:23" x14ac:dyDescent="0.25">
      <c r="V6240" s="1">
        <v>6238</v>
      </c>
      <c r="W6240" s="1" t="s">
        <v>1883</v>
      </c>
    </row>
    <row r="6241" spans="22:23" x14ac:dyDescent="0.25">
      <c r="V6241" s="1">
        <v>6239</v>
      </c>
      <c r="W6241" s="1" t="s">
        <v>2095</v>
      </c>
    </row>
    <row r="6242" spans="22:23" x14ac:dyDescent="0.25">
      <c r="V6242" s="1">
        <v>6240</v>
      </c>
      <c r="W6242" s="1" t="s">
        <v>1746</v>
      </c>
    </row>
    <row r="6243" spans="22:23" x14ac:dyDescent="0.25">
      <c r="V6243" s="1">
        <v>6241</v>
      </c>
      <c r="W6243" s="1" t="s">
        <v>1887</v>
      </c>
    </row>
    <row r="6244" spans="22:23" x14ac:dyDescent="0.25">
      <c r="V6244" s="1">
        <v>6242</v>
      </c>
      <c r="W6244" s="1" t="s">
        <v>2148</v>
      </c>
    </row>
    <row r="6245" spans="22:23" x14ac:dyDescent="0.25">
      <c r="V6245" s="1">
        <v>6243</v>
      </c>
      <c r="W6245" s="1" t="s">
        <v>1888</v>
      </c>
    </row>
    <row r="6246" spans="22:23" x14ac:dyDescent="0.25">
      <c r="V6246" s="1">
        <v>6244</v>
      </c>
      <c r="W6246" s="1" t="s">
        <v>4566</v>
      </c>
    </row>
    <row r="6247" spans="22:23" x14ac:dyDescent="0.25">
      <c r="V6247" s="1">
        <v>6245</v>
      </c>
      <c r="W6247" s="1" t="s">
        <v>2149</v>
      </c>
    </row>
    <row r="6248" spans="22:23" x14ac:dyDescent="0.25">
      <c r="V6248" s="1">
        <v>6246</v>
      </c>
      <c r="W6248" s="1" t="s">
        <v>2402</v>
      </c>
    </row>
    <row r="6249" spans="22:23" x14ac:dyDescent="0.25">
      <c r="V6249" s="1">
        <v>6247</v>
      </c>
      <c r="W6249" s="1" t="s">
        <v>2106</v>
      </c>
    </row>
    <row r="6250" spans="22:23" x14ac:dyDescent="0.25">
      <c r="V6250" s="1">
        <v>6248</v>
      </c>
      <c r="W6250" s="1" t="s">
        <v>2227</v>
      </c>
    </row>
    <row r="6251" spans="22:23" x14ac:dyDescent="0.25">
      <c r="V6251" s="1">
        <v>6249</v>
      </c>
      <c r="W6251" s="1" t="s">
        <v>1889</v>
      </c>
    </row>
    <row r="6252" spans="22:23" x14ac:dyDescent="0.25">
      <c r="V6252" s="1">
        <v>6250</v>
      </c>
      <c r="W6252" s="1" t="s">
        <v>2203</v>
      </c>
    </row>
    <row r="6253" spans="22:23" x14ac:dyDescent="0.25">
      <c r="V6253" s="1">
        <v>6251</v>
      </c>
      <c r="W6253" s="1" t="s">
        <v>1890</v>
      </c>
    </row>
    <row r="6254" spans="22:23" x14ac:dyDescent="0.25">
      <c r="V6254" s="1">
        <v>6252</v>
      </c>
      <c r="W6254" s="1" t="s">
        <v>2228</v>
      </c>
    </row>
    <row r="6255" spans="22:23" x14ac:dyDescent="0.25">
      <c r="V6255" s="1">
        <v>6253</v>
      </c>
      <c r="W6255" s="1" t="s">
        <v>1891</v>
      </c>
    </row>
    <row r="6256" spans="22:23" x14ac:dyDescent="0.25">
      <c r="V6256" s="1">
        <v>6254</v>
      </c>
      <c r="W6256" s="1" t="s">
        <v>1892</v>
      </c>
    </row>
    <row r="6257" spans="22:23" x14ac:dyDescent="0.25">
      <c r="V6257" s="1">
        <v>6255</v>
      </c>
      <c r="W6257" s="1" t="s">
        <v>1893</v>
      </c>
    </row>
    <row r="6258" spans="22:23" x14ac:dyDescent="0.25">
      <c r="V6258" s="1">
        <v>6256</v>
      </c>
      <c r="W6258" s="1" t="s">
        <v>1894</v>
      </c>
    </row>
    <row r="6259" spans="22:23" x14ac:dyDescent="0.25">
      <c r="V6259" s="1">
        <v>6257</v>
      </c>
      <c r="W6259" s="1" t="s">
        <v>1895</v>
      </c>
    </row>
    <row r="6260" spans="22:23" x14ac:dyDescent="0.25">
      <c r="V6260" s="1">
        <v>6258</v>
      </c>
      <c r="W6260" s="1" t="s">
        <v>2150</v>
      </c>
    </row>
    <row r="6261" spans="22:23" x14ac:dyDescent="0.25">
      <c r="V6261" s="1">
        <v>6259</v>
      </c>
      <c r="W6261" s="1" t="s">
        <v>4586</v>
      </c>
    </row>
  </sheetData>
  <phoneticPr fontId="2" type="noConversion"/>
  <pageMargins left="0.7" right="0.7" top="0.75" bottom="0.75" header="0.3" footer="0.3"/>
  <pageSetup orientation="portrait" horizontalDpi="4294967293" r:id="rId1"/>
  <tableParts count="22">
    <tablePart r:id="rId2"/>
    <tablePart r:id="rId3"/>
    <tablePart r:id="rId4"/>
    <tablePart r:id="rId5"/>
    <tablePart r:id="rId6"/>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54F4CE-EE90-45F2-AA62-9EE6737474FF}">
  <sheetPr>
    <pageSetUpPr autoPageBreaks="0"/>
  </sheetPr>
  <dimension ref="A1:BQ559"/>
  <sheetViews>
    <sheetView showGridLines="0" zoomScale="70" zoomScaleNormal="70" workbookViewId="0">
      <selection activeCell="BH1" sqref="BH1:BH1048576"/>
    </sheetView>
  </sheetViews>
  <sheetFormatPr defaultRowHeight="15" x14ac:dyDescent="0.25"/>
  <cols>
    <col min="1" max="1" width="7.28515625" style="1" bestFit="1" customWidth="1"/>
    <col min="2" max="2" width="23.28515625" style="1" bestFit="1" customWidth="1"/>
    <col min="4" max="4" width="10.5703125" style="1" customWidth="1"/>
    <col min="5" max="5" width="32.140625" style="1" bestFit="1" customWidth="1"/>
    <col min="7" max="7" width="10.5703125" style="1" customWidth="1"/>
    <col min="8" max="8" width="27.7109375" style="1" bestFit="1" customWidth="1"/>
    <col min="10" max="10" width="7.28515625" style="1" bestFit="1" customWidth="1"/>
    <col min="11" max="11" width="27.7109375" style="1" bestFit="1" customWidth="1"/>
    <col min="12" max="12" width="8.85546875" style="1"/>
    <col min="13" max="13" width="7.140625" style="1" bestFit="1" customWidth="1"/>
    <col min="14" max="14" width="27.7109375" style="1" bestFit="1" customWidth="1"/>
    <col min="15" max="15" width="8.85546875" style="1"/>
    <col min="16" max="16" width="7.42578125" style="1" bestFit="1" customWidth="1"/>
    <col min="17" max="17" width="42.7109375" style="1" customWidth="1"/>
    <col min="18" max="18" width="8.85546875" style="1"/>
    <col min="19" max="19" width="10.5703125" style="1" customWidth="1"/>
    <col min="20" max="20" width="39.140625" style="1" customWidth="1"/>
    <col min="21" max="21" width="8.85546875" style="1"/>
    <col min="22" max="22" width="10.5703125" style="1" customWidth="1"/>
    <col min="23" max="23" width="41.5703125" style="1" bestFit="1" customWidth="1"/>
    <col min="24" max="24" width="8.7109375" style="1" customWidth="1"/>
    <col min="25" max="25" width="10.5703125" style="1" customWidth="1"/>
    <col min="26" max="26" width="34.5703125" style="1" bestFit="1" customWidth="1"/>
    <col min="28" max="28" width="14.28515625" bestFit="1" customWidth="1"/>
    <col min="29" max="29" width="15.7109375" bestFit="1" customWidth="1"/>
    <col min="31" max="31" width="12.7109375" style="1" bestFit="1" customWidth="1"/>
    <col min="32" max="32" width="15.7109375" style="1" bestFit="1" customWidth="1"/>
    <col min="34" max="34" width="10.5703125" customWidth="1"/>
    <col min="35" max="35" width="13.7109375" customWidth="1"/>
    <col min="37" max="37" width="3" bestFit="1" customWidth="1"/>
    <col min="38" max="38" width="17.7109375" bestFit="1" customWidth="1"/>
    <col min="39" max="39" width="8.85546875" customWidth="1"/>
    <col min="40" max="40" width="27.7109375" hidden="1" customWidth="1"/>
    <col min="41" max="41" width="3" style="1" bestFit="1" customWidth="1"/>
    <col min="42" max="42" width="27.28515625" style="1" bestFit="1" customWidth="1"/>
    <col min="44" max="44" width="3" bestFit="1" customWidth="1"/>
    <col min="45" max="45" width="24.5703125" bestFit="1" customWidth="1"/>
    <col min="47" max="47" width="3.7109375" bestFit="1" customWidth="1"/>
    <col min="48" max="48" width="22.28515625" style="1" bestFit="1" customWidth="1"/>
    <col min="50" max="50" width="3" bestFit="1" customWidth="1"/>
    <col min="51" max="51" width="29.85546875" bestFit="1" customWidth="1"/>
    <col min="53" max="53" width="3" style="1" bestFit="1" customWidth="1"/>
    <col min="54" max="54" width="21" style="1" bestFit="1" customWidth="1"/>
    <col min="55" max="55" width="8.85546875" customWidth="1"/>
    <col min="56" max="56" width="3" bestFit="1" customWidth="1"/>
    <col min="57" max="57" width="25.28515625" bestFit="1" customWidth="1"/>
    <col min="58" max="58" width="8.85546875" customWidth="1"/>
    <col min="59" max="59" width="3" bestFit="1" customWidth="1"/>
    <col min="60" max="60" width="34.140625" customWidth="1"/>
    <col min="61" max="61" width="8.85546875" customWidth="1"/>
    <col min="62" max="62" width="3" bestFit="1" customWidth="1"/>
    <col min="63" max="63" width="24.5703125" bestFit="1" customWidth="1"/>
    <col min="65" max="65" width="3" bestFit="1" customWidth="1"/>
    <col min="66" max="66" width="18.5703125" bestFit="1" customWidth="1"/>
    <col min="68" max="68" width="10.5703125" customWidth="1"/>
    <col min="69" max="69" width="144.5703125" bestFit="1" customWidth="1"/>
  </cols>
  <sheetData>
    <row r="1" spans="2:69" ht="15.75" thickBot="1" x14ac:dyDescent="0.3">
      <c r="B1" s="1" t="s">
        <v>35</v>
      </c>
      <c r="E1" s="1" t="s">
        <v>35</v>
      </c>
      <c r="H1" s="1" t="s">
        <v>35</v>
      </c>
      <c r="K1" s="1" t="s">
        <v>35</v>
      </c>
      <c r="N1" s="1" t="s">
        <v>35</v>
      </c>
      <c r="Q1" s="1" t="s">
        <v>35</v>
      </c>
      <c r="T1" s="1" t="s">
        <v>35</v>
      </c>
      <c r="W1" s="1" t="s">
        <v>35</v>
      </c>
      <c r="Z1" s="1" t="s">
        <v>35</v>
      </c>
      <c r="AB1" s="1" t="s">
        <v>619</v>
      </c>
      <c r="AC1" s="1" t="s">
        <v>639</v>
      </c>
      <c r="AE1" s="1" t="s">
        <v>614</v>
      </c>
      <c r="AF1" s="1" t="s">
        <v>765</v>
      </c>
      <c r="AH1" s="1" t="s">
        <v>614</v>
      </c>
      <c r="AI1" s="1" t="s">
        <v>802</v>
      </c>
      <c r="AK1" s="1" t="s">
        <v>614</v>
      </c>
      <c r="AL1" s="1" t="s">
        <v>1281</v>
      </c>
      <c r="AM1" s="7"/>
      <c r="AO1" s="1" t="s">
        <v>614</v>
      </c>
      <c r="AP1" s="1" t="s">
        <v>1280</v>
      </c>
      <c r="AR1" s="1" t="s">
        <v>614</v>
      </c>
      <c r="AS1" s="1" t="s">
        <v>1282</v>
      </c>
      <c r="AU1" t="s">
        <v>614</v>
      </c>
      <c r="AV1" s="1" t="s">
        <v>1289</v>
      </c>
      <c r="AX1" s="1" t="s">
        <v>614</v>
      </c>
      <c r="AY1" s="1" t="s">
        <v>1288</v>
      </c>
      <c r="BA1" s="1" t="s">
        <v>614</v>
      </c>
      <c r="BB1" s="1" t="s">
        <v>1287</v>
      </c>
      <c r="BD1" s="1" t="s">
        <v>614</v>
      </c>
      <c r="BE1" s="1" t="s">
        <v>1286</v>
      </c>
      <c r="BG1" s="1" t="s">
        <v>614</v>
      </c>
      <c r="BH1" s="1" t="s">
        <v>1285</v>
      </c>
      <c r="BJ1" s="1" t="s">
        <v>614</v>
      </c>
      <c r="BK1" s="1" t="s">
        <v>1284</v>
      </c>
      <c r="BM1" s="1" t="s">
        <v>614</v>
      </c>
      <c r="BN1" s="1" t="s">
        <v>1283</v>
      </c>
      <c r="BP1" s="1" t="s">
        <v>614</v>
      </c>
      <c r="BQ1" s="1" t="s">
        <v>1331</v>
      </c>
    </row>
    <row r="2" spans="2:69" ht="15.75" thickBot="1" x14ac:dyDescent="0.3">
      <c r="B2" s="1" t="str">
        <f ca="1">VLOOKUP(RANDBETWEEN(1,100),Table57[],2)</f>
        <v>Potion of Healing</v>
      </c>
      <c r="E2" s="1" t="str">
        <f ca="1">VLOOKUP(RANDBETWEEN(1,100),Table5760[],2)</f>
        <v>Spell Scroll (3rd Level)</v>
      </c>
      <c r="H2" s="1" t="str">
        <f ca="1">VLOOKUP(RANDBETWEEN(1,100),Table5761[],2)</f>
        <v>Potion of Invulnerability</v>
      </c>
      <c r="K2" s="1" t="str">
        <f ca="1">VLOOKUP(RANDBETWEEN(1,100),Table5762[],2)</f>
        <v>Potion of Vitality</v>
      </c>
      <c r="N2" s="1" t="str">
        <f ca="1">VLOOKUP(RANDBETWEEN(1,100),Table5763[],2)</f>
        <v>Potion of Storm Giant Strength</v>
      </c>
      <c r="Q2" s="1" t="str">
        <f ca="1">VLOOKUP(RANDBETWEEN(1,100),Table5764[],2)</f>
        <v>Broom of Flying</v>
      </c>
      <c r="T2" s="1" t="str">
        <f ca="1">VLOOKUP(RANDBETWEEN(1,100),Table576465[],2)</f>
        <v>Staff of the Woodlands</v>
      </c>
      <c r="W2" s="1" t="str">
        <f ca="1">VLOOKUP(RANDBETWEEN(1,100),Table576466[],2)</f>
        <v>Staff of Striking</v>
      </c>
      <c r="Z2" s="1" t="str">
        <f ca="1">VLOOKUP(RANDBETWEEN(1,100),Table576467[],2)</f>
        <v>Chain Mail +3</v>
      </c>
      <c r="AB2" s="1">
        <v>1</v>
      </c>
      <c r="AC2" s="1" t="s">
        <v>623</v>
      </c>
      <c r="AE2" s="1">
        <v>1</v>
      </c>
      <c r="AF2" s="1" t="s">
        <v>766</v>
      </c>
      <c r="AH2" s="1">
        <v>1</v>
      </c>
      <c r="AI2" s="1" t="s">
        <v>803</v>
      </c>
      <c r="AK2" s="1">
        <v>1</v>
      </c>
      <c r="AL2" s="1" t="s">
        <v>820</v>
      </c>
      <c r="AM2" s="7"/>
      <c r="AO2" s="1">
        <v>1</v>
      </c>
      <c r="AP2" s="1" t="s">
        <v>863</v>
      </c>
      <c r="AR2" s="1">
        <v>1</v>
      </c>
      <c r="AS2" s="1" t="s">
        <v>935</v>
      </c>
      <c r="AU2" s="1">
        <v>1</v>
      </c>
      <c r="AV2" s="1" t="s">
        <v>1006</v>
      </c>
      <c r="AX2" s="1">
        <v>1</v>
      </c>
      <c r="AY2" s="1" t="s">
        <v>1068</v>
      </c>
      <c r="BA2" s="1">
        <v>1</v>
      </c>
      <c r="BB2" s="1" t="s">
        <v>1113</v>
      </c>
      <c r="BD2" s="1">
        <v>1</v>
      </c>
      <c r="BE2" s="1" t="s">
        <v>1171</v>
      </c>
      <c r="BG2" s="1">
        <v>1</v>
      </c>
      <c r="BH2" s="1" t="s">
        <v>1215</v>
      </c>
      <c r="BJ2" s="1">
        <v>1</v>
      </c>
      <c r="BK2" s="1" t="s">
        <v>1239</v>
      </c>
      <c r="BM2" s="1">
        <v>1</v>
      </c>
      <c r="BN2" s="1" t="s">
        <v>1261</v>
      </c>
      <c r="BP2" s="1">
        <v>1</v>
      </c>
      <c r="BQ2" s="1" t="s">
        <v>1332</v>
      </c>
    </row>
    <row r="3" spans="2:69" ht="15.75" thickBot="1" x14ac:dyDescent="0.3">
      <c r="B3" s="1" t="s">
        <v>34</v>
      </c>
      <c r="E3" s="1" t="s">
        <v>34</v>
      </c>
      <c r="H3" s="1" t="s">
        <v>34</v>
      </c>
      <c r="K3" s="1" t="s">
        <v>34</v>
      </c>
      <c r="N3" s="1" t="s">
        <v>34</v>
      </c>
      <c r="Q3" s="1" t="s">
        <v>34</v>
      </c>
      <c r="T3" s="1" t="s">
        <v>34</v>
      </c>
      <c r="W3" s="1" t="s">
        <v>34</v>
      </c>
      <c r="Z3" s="1" t="s">
        <v>34</v>
      </c>
      <c r="AB3" s="1">
        <v>2</v>
      </c>
      <c r="AC3" s="1" t="s">
        <v>624</v>
      </c>
      <c r="AE3" s="1">
        <v>2</v>
      </c>
      <c r="AF3" s="1" t="s">
        <v>766</v>
      </c>
      <c r="AH3" s="1">
        <v>2</v>
      </c>
      <c r="AI3" s="1" t="s">
        <v>803</v>
      </c>
      <c r="AK3" s="1">
        <v>2</v>
      </c>
      <c r="AL3" s="1" t="s">
        <v>821</v>
      </c>
      <c r="AM3" s="7"/>
      <c r="AO3" s="1">
        <v>2</v>
      </c>
      <c r="AP3" s="1" t="s">
        <v>864</v>
      </c>
      <c r="AR3" s="1">
        <v>2</v>
      </c>
      <c r="AS3" s="1" t="s">
        <v>936</v>
      </c>
      <c r="AU3" s="1">
        <v>2</v>
      </c>
      <c r="AV3" s="1" t="s">
        <v>1007</v>
      </c>
      <c r="AX3" s="1">
        <v>2</v>
      </c>
      <c r="AY3" s="1" t="s">
        <v>1069</v>
      </c>
      <c r="BA3" s="1">
        <v>2</v>
      </c>
      <c r="BB3" s="1" t="s">
        <v>1114</v>
      </c>
      <c r="BD3" s="1">
        <v>2</v>
      </c>
      <c r="BE3" s="1" t="s">
        <v>1172</v>
      </c>
      <c r="BG3" s="1">
        <v>2</v>
      </c>
      <c r="BH3" s="1" t="s">
        <v>1216</v>
      </c>
      <c r="BJ3" s="1">
        <v>2</v>
      </c>
      <c r="BK3" s="1" t="s">
        <v>1240</v>
      </c>
      <c r="BM3" s="1">
        <v>2</v>
      </c>
      <c r="BN3" s="1" t="s">
        <v>1262</v>
      </c>
      <c r="BP3" s="1">
        <v>2</v>
      </c>
      <c r="BQ3" s="1" t="s">
        <v>1332</v>
      </c>
    </row>
    <row r="4" spans="2:69" ht="15.75" thickBot="1" x14ac:dyDescent="0.3">
      <c r="B4" s="1" t="str">
        <f ca="1">IF(B2="spell scroll (cantrip)",VLOOKUP(RANDBETWEEN(1,43),Table191[],2),IF(B2="spell scroll (1st level)",VLOOKUP(RANDBETWEEN(1,73),Table190[],2),IF(B2="spell scroll (2nd level)",VLOOKUP(RANDBETWEEN(1,71),Table192[],2)," ")))</f>
        <v xml:space="preserve"> </v>
      </c>
      <c r="E4" s="1" t="str">
        <f ca="1">IF(E2="spell scroll (2nd Level)",VLOOKUP(RANDBETWEEN(1,71),Table192[],2),IF(E2="spell scroll (3rd level)",VLOOKUP(RANDBETWEEN(1,62),Table199[],2),IF(E2="ammunition +1",VLOOKUP(RANDBETWEEN(1,6),Table185[],2),IF(E2="dust of disappearance",RANDBETWEEN(5,10),IF(E2="Robe of useful items",RANDBETWEEN(4,16)," ")))))</f>
        <v>Animate Dead</v>
      </c>
      <c r="H4" s="1" t="str">
        <f ca="1">IF(H2="spell scroll (4th level)",VLOOKUP(RANDBETWEEN(1,45),Table198[],2),IF(H2="spell scroll (5th level)",VLOOKUP(RANDBETWEEN(1,58),Table197[],2),IF(H2="scroll of protection",VLOOKUP(RANDBETWEEN(1,20),Table182[],2),IF(H2="Quaal's feather token",VLOOKUP(RANDBETWEEN(1,20),Table181[],2),IF(H2="ammunition +2",VLOOKUP(RANDBETWEEN(1,6),Table185[],2),IF(H2="necklace of fireballs",RANDBETWEEN(3,9)," "))))))</f>
        <v xml:space="preserve"> </v>
      </c>
      <c r="K4" s="1" t="str">
        <f ca="1">IF(K2="spell scroll (6th level)",VLOOKUP(RANDBETWEEN(1,44),Table196[],2),IF(K2="spell scroll (7th level)",VLOOKUP(RANDBETWEEN(1,24),Table195[],2),IF(K2="spell scroll (8th level)",VLOOKUP(RANDBETWEEN(1,22),Table193[],2),IF(K2="ammunition +3",VLOOKUP(RANDBETWEEN(1,6),Table185[],2)," "))))</f>
        <v xml:space="preserve"> </v>
      </c>
      <c r="N4" s="1" t="str">
        <f ca="1">IF(N2="spell scroll (8th level)",VLOOKUP(RANDBETWEEN(1,22),Table193[],2),IF(N2="spell scroll (9th level)",VLOOKUP(RANDBETWEEN(1,19),Table194[],2),IF(N2="sovereign glue",RANDBETWEEN(2,7)," ")))</f>
        <v xml:space="preserve"> </v>
      </c>
      <c r="Q4" s="1" t="str">
        <f ca="1">IF(Q2="weapon +1",VLOOKUP(RANDBETWEEN(1,100),Table184[],2)," ")</f>
        <v xml:space="preserve"> </v>
      </c>
      <c r="T4" s="1" t="str">
        <f ca="1">IF(T2="armor of resistance (chain mail)",VLOOKUP(RANDBETWEEN(1,10),Table175[],2),IF(T2="armor of resistance (chain shirt)",VLOOKUP(RANDBETWEEN(1,10),Table175[],2),IF(T2="armor of resistance (leather)",VLOOKUP(RANDBETWEEN(1,10),Table175[],2),IF(T2="armor of resistance (scale mail)",VLOOKUP(RANDBETWEEN(1,10),Table175[],2),IF(T2="ring of resistance",VLOOKUP(RANDBETWEEN(1,10),Table175[],2),IF(T2="Weapon +2",VLOOKUP(RANDBETWEEN(1,100),Table184[],2),IF(T2="Figurine of Wondrous Power",VLOOKUP(RANDBETWEEN(1,8),Table187[],2),IF(T2="Necklace of Prayer Beads",RANDBETWEEN(2,6)," "))))))))</f>
        <v xml:space="preserve"> </v>
      </c>
      <c r="W4" s="1" t="str">
        <f ca="1">IF(W2="armor of resistance (breastplate)",VLOOKUP(RANDBETWEEN(1,10),Table175[],2),IF(W2="armor of resistance (studded leather)",VLOOKUP(RANDBETWEEN(1,10),Table175[],2),IF(W2="armor of resistance (splint)",VLOOKUP(RANDBETWEEN(1,10),Table175[],2),IF(W2="candle of invocation",VLOOKUP(RANDBETWEEN(1,20),Table176[],2),IF(W2="carpet of flying",VLOOKUP(RANDBETWEEN(1,4),Table177[],2),IF(W2="Weapon +3",VLOOKUP(RANDBETWEEN(1,100),Table184[],2),IF(W2="Dragon scale mail",VLOOKUP(RANDBETWEEN(1,10),Table178[],2),IF(W2="Manual of Golems",VLOOKUP(RANDBETWEEN(1,20),Table180[],2),IF(W2="nine lives stealer",RANDBETWEEN(2,9)," ")))))))))</f>
        <v xml:space="preserve"> </v>
      </c>
      <c r="Z4" s="1" t="str">
        <f ca="1">IF(Z2="armor of resistance (half plate)",VLOOKUP(RANDBETWEEN(1,10),Table175[],2),IF(Z2="iron flask",VLOOKUP(RANDBETWEEN(1,100),Table179[],2),IF(Z2="sword of answering",VLOOKUP(RANDBETWEEN(1,9),Table183[],2),IF(Z2="magic armor",VLOOKUP(RANDBETWEEN(1,12),Table186[],2),IF(Z2="plate armor of resistance",VLOOKUP(RANDBETWEEN(1,10),Table175[],2)," ")))))</f>
        <v xml:space="preserve"> </v>
      </c>
      <c r="AB4" s="1">
        <v>3</v>
      </c>
      <c r="AC4" s="1" t="s">
        <v>624</v>
      </c>
      <c r="AE4" s="1">
        <v>3</v>
      </c>
      <c r="AF4" s="1" t="s">
        <v>766</v>
      </c>
      <c r="AH4" s="1">
        <v>3</v>
      </c>
      <c r="AI4" s="1" t="s">
        <v>804</v>
      </c>
      <c r="AK4" s="1">
        <v>3</v>
      </c>
      <c r="AL4" s="1" t="s">
        <v>822</v>
      </c>
      <c r="AM4" s="7"/>
      <c r="AO4" s="1">
        <v>3</v>
      </c>
      <c r="AP4" s="1" t="s">
        <v>865</v>
      </c>
      <c r="AR4" s="1">
        <v>3</v>
      </c>
      <c r="AS4" s="1" t="s">
        <v>937</v>
      </c>
      <c r="AU4" s="1">
        <v>3</v>
      </c>
      <c r="AV4" s="1" t="s">
        <v>1008</v>
      </c>
      <c r="AX4" s="1">
        <v>3</v>
      </c>
      <c r="AY4" s="1" t="s">
        <v>1070</v>
      </c>
      <c r="BA4" s="1">
        <v>3</v>
      </c>
      <c r="BB4" s="1" t="s">
        <v>1115</v>
      </c>
      <c r="BD4" s="1">
        <v>3</v>
      </c>
      <c r="BE4" s="1" t="s">
        <v>1173</v>
      </c>
      <c r="BG4" s="1">
        <v>3</v>
      </c>
      <c r="BH4" s="1" t="s">
        <v>1217</v>
      </c>
      <c r="BJ4" s="1">
        <v>3</v>
      </c>
      <c r="BK4" s="1" t="s">
        <v>1241</v>
      </c>
      <c r="BM4" s="1">
        <v>3</v>
      </c>
      <c r="BN4" s="1" t="s">
        <v>1263</v>
      </c>
      <c r="BP4" s="1">
        <v>3</v>
      </c>
      <c r="BQ4" s="1" t="s">
        <v>1332</v>
      </c>
    </row>
    <row r="5" spans="2:69" ht="15.75" thickBot="1" x14ac:dyDescent="0.3">
      <c r="B5" s="1" t="s">
        <v>619</v>
      </c>
      <c r="E5" s="1" t="s">
        <v>619</v>
      </c>
      <c r="H5" s="1" t="s">
        <v>619</v>
      </c>
      <c r="K5" s="1" t="s">
        <v>619</v>
      </c>
      <c r="N5" s="1" t="s">
        <v>619</v>
      </c>
      <c r="Q5" s="1" t="s">
        <v>619</v>
      </c>
      <c r="T5" s="1" t="s">
        <v>619</v>
      </c>
      <c r="W5" s="1" t="s">
        <v>619</v>
      </c>
      <c r="Z5" s="1" t="s">
        <v>619</v>
      </c>
      <c r="AB5" s="1">
        <v>4</v>
      </c>
      <c r="AC5" s="1" t="s">
        <v>624</v>
      </c>
      <c r="AE5" s="1">
        <v>4</v>
      </c>
      <c r="AF5" s="1" t="s">
        <v>766</v>
      </c>
      <c r="AH5" s="1">
        <v>4</v>
      </c>
      <c r="AI5" s="1" t="s">
        <v>804</v>
      </c>
      <c r="AK5" s="1">
        <v>4</v>
      </c>
      <c r="AL5" s="1" t="s">
        <v>823</v>
      </c>
      <c r="AM5" s="7"/>
      <c r="AO5" s="1">
        <v>4</v>
      </c>
      <c r="AP5" s="1" t="s">
        <v>866</v>
      </c>
      <c r="AR5" s="1">
        <v>4</v>
      </c>
      <c r="AS5" s="1" t="s">
        <v>938</v>
      </c>
      <c r="AU5" s="1">
        <v>4</v>
      </c>
      <c r="AV5" s="1" t="s">
        <v>1009</v>
      </c>
      <c r="AX5" s="1">
        <v>4</v>
      </c>
      <c r="AY5" s="1" t="s">
        <v>1071</v>
      </c>
      <c r="BA5" s="1">
        <v>4</v>
      </c>
      <c r="BB5" s="1" t="s">
        <v>1116</v>
      </c>
      <c r="BD5" s="1">
        <v>4</v>
      </c>
      <c r="BE5" s="1" t="s">
        <v>1174</v>
      </c>
      <c r="BG5" s="1">
        <v>4</v>
      </c>
      <c r="BH5" s="1" t="s">
        <v>1218</v>
      </c>
      <c r="BJ5" s="1">
        <v>4</v>
      </c>
      <c r="BK5" s="1" t="s">
        <v>1242</v>
      </c>
      <c r="BM5" s="1">
        <v>4</v>
      </c>
      <c r="BN5" s="1" t="s">
        <v>1264</v>
      </c>
      <c r="BP5" s="1">
        <v>4</v>
      </c>
      <c r="BQ5" s="1" t="s">
        <v>1332</v>
      </c>
    </row>
    <row r="6" spans="2:69" ht="15.75" thickBot="1" x14ac:dyDescent="0.3">
      <c r="B6" s="1" t="str">
        <f ca="1">VLOOKUP(RANDBETWEEN(1,20),Table171[],2)</f>
        <v>Elf</v>
      </c>
      <c r="E6" s="1" t="str">
        <f ca="1">VLOOKUP(RANDBETWEEN(1,20),Table171[],2)</f>
        <v>Giant</v>
      </c>
      <c r="H6" s="1" t="str">
        <f ca="1">VLOOKUP(RANDBETWEEN(1,20),Table171[],2)</f>
        <v>Human</v>
      </c>
      <c r="K6" s="1" t="str">
        <f ca="1">VLOOKUP(RANDBETWEEN(1,20),Table171[],2)</f>
        <v>Elf</v>
      </c>
      <c r="N6" s="1" t="str">
        <f ca="1">VLOOKUP(RANDBETWEEN(1,20),Table171[],2)</f>
        <v>Elemental Fire</v>
      </c>
      <c r="Q6" s="1" t="str">
        <f ca="1">VLOOKUP(RANDBETWEEN(1,20),Table171[],2)</f>
        <v>Gnome</v>
      </c>
      <c r="T6" s="1" t="str">
        <f ca="1">VLOOKUP(RANDBETWEEN(1,20),Table171[],2)</f>
        <v>Celestial</v>
      </c>
      <c r="W6" s="1" t="str">
        <f ca="1">VLOOKUP(RANDBETWEEN(1,20),Table171[],2)</f>
        <v>Human</v>
      </c>
      <c r="Z6" s="1" t="str">
        <f ca="1">VLOOKUP(RANDBETWEEN(1,20),Table171[],2)</f>
        <v>Celestial</v>
      </c>
      <c r="AB6" s="1">
        <v>5</v>
      </c>
      <c r="AC6" s="1" t="s">
        <v>625</v>
      </c>
      <c r="AE6" s="1">
        <v>5</v>
      </c>
      <c r="AF6" s="1" t="s">
        <v>766</v>
      </c>
      <c r="AH6" s="1">
        <v>5</v>
      </c>
      <c r="AI6" s="1" t="s">
        <v>750</v>
      </c>
      <c r="AK6" s="1">
        <v>5</v>
      </c>
      <c r="AL6" s="1" t="s">
        <v>824</v>
      </c>
      <c r="AM6" s="7"/>
      <c r="AO6" s="1">
        <v>5</v>
      </c>
      <c r="AP6" s="1" t="s">
        <v>867</v>
      </c>
      <c r="AR6" s="1">
        <v>5</v>
      </c>
      <c r="AS6" s="1" t="s">
        <v>939</v>
      </c>
      <c r="AU6" s="1">
        <v>5</v>
      </c>
      <c r="AV6" s="1" t="s">
        <v>1010</v>
      </c>
      <c r="AX6" s="1">
        <v>5</v>
      </c>
      <c r="AY6" s="1" t="s">
        <v>1072</v>
      </c>
      <c r="BA6" s="1">
        <v>5</v>
      </c>
      <c r="BB6" s="1" t="s">
        <v>1117</v>
      </c>
      <c r="BD6" s="1">
        <v>5</v>
      </c>
      <c r="BE6" s="1" t="s">
        <v>1175</v>
      </c>
      <c r="BG6" s="1">
        <v>5</v>
      </c>
      <c r="BH6" s="1" t="s">
        <v>1219</v>
      </c>
      <c r="BJ6" s="1">
        <v>5</v>
      </c>
      <c r="BK6" s="1" t="s">
        <v>1243</v>
      </c>
      <c r="BM6" s="1">
        <v>5</v>
      </c>
      <c r="BN6" s="1" t="s">
        <v>1265</v>
      </c>
      <c r="BP6" s="1">
        <v>5</v>
      </c>
      <c r="BQ6" s="1" t="s">
        <v>1332</v>
      </c>
    </row>
    <row r="7" spans="2:69" ht="15.75" thickBot="1" x14ac:dyDescent="0.3">
      <c r="B7" s="1" t="s">
        <v>682</v>
      </c>
      <c r="E7" s="1" t="s">
        <v>682</v>
      </c>
      <c r="H7" s="1" t="s">
        <v>682</v>
      </c>
      <c r="K7" s="1" t="s">
        <v>682</v>
      </c>
      <c r="N7" s="1" t="s">
        <v>682</v>
      </c>
      <c r="Q7" s="1" t="s">
        <v>682</v>
      </c>
      <c r="T7" s="1" t="s">
        <v>682</v>
      </c>
      <c r="W7" s="1" t="s">
        <v>682</v>
      </c>
      <c r="Z7" s="1" t="s">
        <v>682</v>
      </c>
      <c r="AB7" s="1">
        <v>6</v>
      </c>
      <c r="AC7" s="1" t="s">
        <v>626</v>
      </c>
      <c r="AE7" s="1">
        <v>6</v>
      </c>
      <c r="AF7" s="1" t="s">
        <v>767</v>
      </c>
      <c r="AH7" s="1">
        <v>6</v>
      </c>
      <c r="AI7" s="1" t="s">
        <v>750</v>
      </c>
      <c r="AK7" s="1">
        <v>6</v>
      </c>
      <c r="AL7" s="1" t="s">
        <v>825</v>
      </c>
      <c r="AM7" s="7"/>
      <c r="AO7" s="1">
        <v>6</v>
      </c>
      <c r="AP7" s="1" t="s">
        <v>868</v>
      </c>
      <c r="AR7" s="1">
        <v>6</v>
      </c>
      <c r="AS7" s="1" t="s">
        <v>940</v>
      </c>
      <c r="AU7" s="1">
        <v>6</v>
      </c>
      <c r="AV7" s="1" t="s">
        <v>1011</v>
      </c>
      <c r="AX7" s="1">
        <v>6</v>
      </c>
      <c r="AY7" s="1" t="s">
        <v>1073</v>
      </c>
      <c r="BA7" s="1">
        <v>6</v>
      </c>
      <c r="BB7" s="1" t="s">
        <v>1118</v>
      </c>
      <c r="BD7" s="1">
        <v>6</v>
      </c>
      <c r="BE7" s="1" t="s">
        <v>1176</v>
      </c>
      <c r="BG7" s="1">
        <v>6</v>
      </c>
      <c r="BH7" s="1" t="s">
        <v>1220</v>
      </c>
      <c r="BJ7" s="1">
        <v>6</v>
      </c>
      <c r="BK7" s="1" t="s">
        <v>1244</v>
      </c>
      <c r="BM7" s="1">
        <v>6</v>
      </c>
      <c r="BN7" s="1" t="s">
        <v>1266</v>
      </c>
      <c r="BP7" s="1">
        <v>6</v>
      </c>
      <c r="BQ7" s="1" t="s">
        <v>1333</v>
      </c>
    </row>
    <row r="8" spans="2:69" ht="15.75" thickBot="1" x14ac:dyDescent="0.3">
      <c r="B8" s="1" t="str">
        <f ca="1">VLOOKUP(RANDBETWEEN(1,8),Table172[],2)</f>
        <v>Prophecy</v>
      </c>
      <c r="E8" s="1" t="str">
        <f ca="1">VLOOKUP(RANDBETWEEN(1,8),Table172[],2)</f>
        <v>Religious</v>
      </c>
      <c r="H8" s="1" t="str">
        <f ca="1">VLOOKUP(RANDBETWEEN(1,8),Table172[],2)</f>
        <v>Ornament</v>
      </c>
      <c r="K8" s="1" t="str">
        <f ca="1">VLOOKUP(RANDBETWEEN(1,8),Table172[],2)</f>
        <v>Sinister</v>
      </c>
      <c r="N8" s="1" t="str">
        <f ca="1">VLOOKUP(RANDBETWEEN(1,8),Table172[],2)</f>
        <v>Sinister</v>
      </c>
      <c r="Q8" s="1" t="str">
        <f ca="1">VLOOKUP(RANDBETWEEN(1,8),Table172[],2)</f>
        <v>Arcane</v>
      </c>
      <c r="T8" s="1" t="str">
        <f ca="1">VLOOKUP(RANDBETWEEN(1,8),Table172[],2)</f>
        <v>Bane</v>
      </c>
      <c r="W8" s="1" t="str">
        <f ca="1">VLOOKUP(RANDBETWEEN(1,8),Table172[],2)</f>
        <v>Sinister</v>
      </c>
      <c r="Z8" s="1" t="str">
        <f ca="1">VLOOKUP(RANDBETWEEN(1,8),Table172[],2)</f>
        <v>Heroic</v>
      </c>
      <c r="AB8" s="1">
        <v>7</v>
      </c>
      <c r="AC8" s="1" t="s">
        <v>627</v>
      </c>
      <c r="AE8" s="1">
        <v>7</v>
      </c>
      <c r="AF8" s="1" t="s">
        <v>767</v>
      </c>
      <c r="AK8" s="1">
        <v>7</v>
      </c>
      <c r="AL8" s="1" t="s">
        <v>826</v>
      </c>
      <c r="AM8" s="7"/>
      <c r="AO8" s="1">
        <v>7</v>
      </c>
      <c r="AP8" s="1" t="s">
        <v>641</v>
      </c>
      <c r="AR8" s="1">
        <v>7</v>
      </c>
      <c r="AS8" s="1" t="s">
        <v>941</v>
      </c>
      <c r="AU8" s="1">
        <v>7</v>
      </c>
      <c r="AV8" s="1" t="s">
        <v>1012</v>
      </c>
      <c r="AX8" s="1">
        <v>7</v>
      </c>
      <c r="AY8" s="1" t="s">
        <v>1074</v>
      </c>
      <c r="BA8" s="1">
        <v>7</v>
      </c>
      <c r="BB8" s="1" t="s">
        <v>1119</v>
      </c>
      <c r="BD8" s="1">
        <v>7</v>
      </c>
      <c r="BE8" s="1" t="s">
        <v>1177</v>
      </c>
      <c r="BG8" s="1">
        <v>7</v>
      </c>
      <c r="BH8" s="1" t="s">
        <v>1221</v>
      </c>
      <c r="BJ8" s="1">
        <v>7</v>
      </c>
      <c r="BK8" s="1" t="s">
        <v>1245</v>
      </c>
      <c r="BM8" s="1">
        <v>7</v>
      </c>
      <c r="BN8" s="1" t="s">
        <v>1267</v>
      </c>
      <c r="BP8" s="1">
        <v>7</v>
      </c>
      <c r="BQ8" s="1" t="s">
        <v>1333</v>
      </c>
    </row>
    <row r="9" spans="2:69" ht="15.75" thickBot="1" x14ac:dyDescent="0.3">
      <c r="B9" s="1" t="s">
        <v>622</v>
      </c>
      <c r="E9" s="1" t="s">
        <v>622</v>
      </c>
      <c r="H9" s="1" t="s">
        <v>622</v>
      </c>
      <c r="K9" s="1" t="s">
        <v>622</v>
      </c>
      <c r="N9" s="1" t="s">
        <v>622</v>
      </c>
      <c r="Q9" s="1" t="s">
        <v>622</v>
      </c>
      <c r="T9" s="1" t="s">
        <v>622</v>
      </c>
      <c r="W9" s="1" t="s">
        <v>622</v>
      </c>
      <c r="Z9" s="1" t="s">
        <v>622</v>
      </c>
      <c r="AB9" s="1">
        <v>8</v>
      </c>
      <c r="AC9" s="1" t="s">
        <v>628</v>
      </c>
      <c r="AE9" s="1">
        <v>8</v>
      </c>
      <c r="AF9" s="1" t="s">
        <v>767</v>
      </c>
      <c r="AK9" s="1">
        <v>8</v>
      </c>
      <c r="AL9" s="1" t="s">
        <v>827</v>
      </c>
      <c r="AM9" s="7"/>
      <c r="AO9" s="1">
        <v>8</v>
      </c>
      <c r="AP9" s="1" t="s">
        <v>869</v>
      </c>
      <c r="AR9" s="1">
        <v>8</v>
      </c>
      <c r="AS9" s="1" t="s">
        <v>942</v>
      </c>
      <c r="AU9" s="1">
        <v>8</v>
      </c>
      <c r="AV9" s="1" t="s">
        <v>1013</v>
      </c>
      <c r="AX9" s="1">
        <v>8</v>
      </c>
      <c r="AY9" s="1" t="s">
        <v>1075</v>
      </c>
      <c r="BA9" s="1">
        <v>8</v>
      </c>
      <c r="BB9" s="1" t="s">
        <v>1120</v>
      </c>
      <c r="BD9" s="1">
        <v>8</v>
      </c>
      <c r="BE9" s="1" t="s">
        <v>1178</v>
      </c>
      <c r="BG9" s="1">
        <v>8</v>
      </c>
      <c r="BH9" s="1" t="s">
        <v>1222</v>
      </c>
      <c r="BJ9" s="1">
        <v>8</v>
      </c>
      <c r="BK9" s="1" t="s">
        <v>1246</v>
      </c>
      <c r="BM9" s="1">
        <v>8</v>
      </c>
      <c r="BN9" s="1" t="s">
        <v>1268</v>
      </c>
      <c r="BP9" s="1">
        <v>8</v>
      </c>
      <c r="BQ9" s="1" t="s">
        <v>1333</v>
      </c>
    </row>
    <row r="10" spans="2:69" ht="15.75" thickBot="1" x14ac:dyDescent="0.3">
      <c r="B10" s="1" t="str">
        <f ca="1">VLOOKUP(RANDBETWEEN(1,12),Table174[],2)</f>
        <v>Metamorphic</v>
      </c>
      <c r="E10" s="1" t="str">
        <f ca="1">VLOOKUP(RANDBETWEEN(1,12),Table174[],2)</f>
        <v>Repulsive</v>
      </c>
      <c r="H10" s="1" t="str">
        <f ca="1">VLOOKUP(RANDBETWEEN(1,12),Table174[],2)</f>
        <v>Slothful</v>
      </c>
      <c r="K10" s="1" t="str">
        <f ca="1">VLOOKUP(RANDBETWEEN(1,12),Table174[],2)</f>
        <v>Confident</v>
      </c>
      <c r="N10" s="1" t="str">
        <f ca="1">VLOOKUP(RANDBETWEEN(1,12),Table174[],2)</f>
        <v>Repulsive</v>
      </c>
      <c r="Q10" s="1" t="str">
        <f ca="1">VLOOKUP(RANDBETWEEN(1,12),Table174[],2)</f>
        <v>Hungry</v>
      </c>
      <c r="T10" s="1" t="str">
        <f ca="1">VLOOKUP(RANDBETWEEN(1,12),Table174[],2)</f>
        <v>Muttering</v>
      </c>
      <c r="W10" s="1" t="str">
        <f ca="1">VLOOKUP(RANDBETWEEN(1,12),Table174[],2)</f>
        <v>Muttering</v>
      </c>
      <c r="Z10" s="1" t="str">
        <f ca="1">VLOOKUP(RANDBETWEEN(1,12),Table174[],2)</f>
        <v>Muttering</v>
      </c>
      <c r="AB10" s="1">
        <v>9</v>
      </c>
      <c r="AC10" s="1" t="s">
        <v>628</v>
      </c>
      <c r="AE10" s="1">
        <v>9</v>
      </c>
      <c r="AF10" s="1" t="s">
        <v>767</v>
      </c>
      <c r="AK10" s="1">
        <v>9</v>
      </c>
      <c r="AL10" s="1" t="s">
        <v>828</v>
      </c>
      <c r="AM10" s="7"/>
      <c r="AO10" s="1">
        <v>9</v>
      </c>
      <c r="AP10" s="1" t="s">
        <v>870</v>
      </c>
      <c r="AR10" s="1">
        <v>9</v>
      </c>
      <c r="AS10" s="1" t="s">
        <v>943</v>
      </c>
      <c r="AU10" s="1">
        <v>9</v>
      </c>
      <c r="AV10" s="1" t="s">
        <v>1014</v>
      </c>
      <c r="AX10" s="1">
        <v>9</v>
      </c>
      <c r="AY10" s="1" t="s">
        <v>1076</v>
      </c>
      <c r="BA10" s="1">
        <v>9</v>
      </c>
      <c r="BB10" s="1" t="s">
        <v>1121</v>
      </c>
      <c r="BD10" s="1">
        <v>9</v>
      </c>
      <c r="BE10" s="1" t="s">
        <v>1179</v>
      </c>
      <c r="BG10" s="1">
        <v>9</v>
      </c>
      <c r="BH10" s="1" t="s">
        <v>1223</v>
      </c>
      <c r="BJ10" s="1">
        <v>9</v>
      </c>
      <c r="BK10" s="1" t="s">
        <v>1247</v>
      </c>
      <c r="BM10" s="1">
        <v>9</v>
      </c>
      <c r="BN10" s="1" t="s">
        <v>1269</v>
      </c>
      <c r="BP10" s="1">
        <v>9</v>
      </c>
      <c r="BQ10" s="1" t="s">
        <v>1334</v>
      </c>
    </row>
    <row r="11" spans="2:69" ht="15.75" thickBot="1" x14ac:dyDescent="0.3">
      <c r="B11" s="1" t="s">
        <v>680</v>
      </c>
      <c r="E11" s="1" t="s">
        <v>680</v>
      </c>
      <c r="H11" s="1" t="s">
        <v>680</v>
      </c>
      <c r="K11" s="1" t="s">
        <v>680</v>
      </c>
      <c r="N11" s="1" t="s">
        <v>680</v>
      </c>
      <c r="Q11" s="1" t="s">
        <v>680</v>
      </c>
      <c r="T11" s="1" t="s">
        <v>680</v>
      </c>
      <c r="W11" s="1" t="s">
        <v>680</v>
      </c>
      <c r="Z11" s="1" t="s">
        <v>680</v>
      </c>
      <c r="AB11" s="1">
        <v>10</v>
      </c>
      <c r="AC11" s="1" t="s">
        <v>629</v>
      </c>
      <c r="AE11" s="1">
        <v>10</v>
      </c>
      <c r="AF11" s="1" t="s">
        <v>767</v>
      </c>
      <c r="AK11" s="1">
        <v>10</v>
      </c>
      <c r="AL11" s="1" t="s">
        <v>829</v>
      </c>
      <c r="AM11" s="7"/>
      <c r="AO11" s="1">
        <v>10</v>
      </c>
      <c r="AP11" s="1" t="s">
        <v>871</v>
      </c>
      <c r="AR11" s="1">
        <v>10</v>
      </c>
      <c r="AS11" s="1" t="s">
        <v>944</v>
      </c>
      <c r="AU11" s="1">
        <v>10</v>
      </c>
      <c r="AV11" s="1" t="s">
        <v>1015</v>
      </c>
      <c r="AX11" s="1">
        <v>10</v>
      </c>
      <c r="AY11" s="1" t="s">
        <v>1077</v>
      </c>
      <c r="BA11" s="1">
        <v>10</v>
      </c>
      <c r="BB11" s="1" t="s">
        <v>1122</v>
      </c>
      <c r="BD11" s="1">
        <v>10</v>
      </c>
      <c r="BE11" s="1" t="s">
        <v>1180</v>
      </c>
      <c r="BG11" s="1">
        <v>10</v>
      </c>
      <c r="BH11" s="1" t="s">
        <v>1224</v>
      </c>
      <c r="BJ11" s="1">
        <v>10</v>
      </c>
      <c r="BK11" s="1" t="s">
        <v>1248</v>
      </c>
      <c r="BM11" s="1">
        <v>10</v>
      </c>
      <c r="BN11" s="1" t="s">
        <v>1270</v>
      </c>
      <c r="BP11" s="1">
        <v>10</v>
      </c>
      <c r="BQ11" s="1" t="s">
        <v>1334</v>
      </c>
    </row>
    <row r="12" spans="2:69" ht="15.75" thickBot="1" x14ac:dyDescent="0.3">
      <c r="B12" s="1" t="str">
        <f ca="1">VLOOKUP(RANDBETWEEN(1,20),Table172[],2)</f>
        <v>Symbol of Power</v>
      </c>
      <c r="E12" s="1" t="str">
        <f ca="1">VLOOKUP(RANDBETWEEN(1,20),Table173[],2)</f>
        <v>Key</v>
      </c>
      <c r="H12" s="1" t="str">
        <f ca="1">VLOOKUP(RANDBETWEEN(1,20),Table173[],2)</f>
        <v>Gleaming</v>
      </c>
      <c r="K12" s="1" t="str">
        <f ca="1">VLOOKUP(RANDBETWEEN(1,20),Table173[],2)</f>
        <v>Language</v>
      </c>
      <c r="N12" s="1" t="str">
        <f ca="1">VLOOKUP(RANDBETWEEN(1,20),Table173[],2)</f>
        <v>Temperate</v>
      </c>
      <c r="Q12" s="1" t="str">
        <f ca="1">VLOOKUP(RANDBETWEEN(1,20),Table173[],2)</f>
        <v>Beacon</v>
      </c>
      <c r="T12" s="1" t="str">
        <f ca="1">VLOOKUP(RANDBETWEEN(1,20),Table173[],2)</f>
        <v>Hidden Message</v>
      </c>
      <c r="W12" s="1" t="str">
        <f ca="1">VLOOKUP(RANDBETWEEN(1,20),Table173[],2)</f>
        <v>Hidden Message</v>
      </c>
      <c r="Z12" s="1" t="str">
        <f ca="1">VLOOKUP(RANDBETWEEN(1,20),Table173[],2)</f>
        <v>Key</v>
      </c>
      <c r="AB12" s="1">
        <v>11</v>
      </c>
      <c r="AC12" s="1" t="s">
        <v>630</v>
      </c>
      <c r="AE12" s="1">
        <v>11</v>
      </c>
      <c r="AF12" s="1" t="s">
        <v>767</v>
      </c>
      <c r="AK12" s="1">
        <v>11</v>
      </c>
      <c r="AL12" s="1" t="s">
        <v>830</v>
      </c>
      <c r="AM12" s="7"/>
      <c r="AO12" s="1">
        <v>11</v>
      </c>
      <c r="AP12" s="1" t="s">
        <v>872</v>
      </c>
      <c r="AR12" s="1">
        <v>11</v>
      </c>
      <c r="AS12" s="1" t="s">
        <v>945</v>
      </c>
      <c r="AU12" s="1">
        <v>11</v>
      </c>
      <c r="AV12" s="1" t="s">
        <v>1016</v>
      </c>
      <c r="AX12" s="1">
        <v>11</v>
      </c>
      <c r="AY12" s="1" t="s">
        <v>1078</v>
      </c>
      <c r="BA12" s="1">
        <v>11</v>
      </c>
      <c r="BB12" s="1" t="s">
        <v>1123</v>
      </c>
      <c r="BD12" s="1">
        <v>11</v>
      </c>
      <c r="BE12" s="1" t="s">
        <v>1181</v>
      </c>
      <c r="BG12" s="1">
        <v>11</v>
      </c>
      <c r="BH12" s="1" t="s">
        <v>1225</v>
      </c>
      <c r="BJ12" s="1">
        <v>11</v>
      </c>
      <c r="BK12" s="1" t="s">
        <v>1249</v>
      </c>
      <c r="BM12" s="1">
        <v>11</v>
      </c>
      <c r="BN12" s="1" t="s">
        <v>1271</v>
      </c>
    </row>
    <row r="13" spans="2:69" ht="15.75" thickBot="1" x14ac:dyDescent="0.3">
      <c r="B13" s="1" t="s">
        <v>681</v>
      </c>
      <c r="E13" s="1" t="s">
        <v>681</v>
      </c>
      <c r="H13" s="1" t="s">
        <v>681</v>
      </c>
      <c r="K13" s="1" t="s">
        <v>681</v>
      </c>
      <c r="N13" s="1" t="s">
        <v>681</v>
      </c>
      <c r="Q13" s="1" t="s">
        <v>681</v>
      </c>
      <c r="T13" s="1" t="s">
        <v>681</v>
      </c>
      <c r="W13" s="1" t="s">
        <v>681</v>
      </c>
      <c r="Z13" s="1" t="s">
        <v>681</v>
      </c>
      <c r="AB13" s="1">
        <v>12</v>
      </c>
      <c r="AC13" s="1" t="s">
        <v>631</v>
      </c>
      <c r="AE13" s="1">
        <v>12</v>
      </c>
      <c r="AF13" s="1" t="s">
        <v>767</v>
      </c>
      <c r="AK13" s="1">
        <v>12</v>
      </c>
      <c r="AL13" s="1" t="s">
        <v>831</v>
      </c>
      <c r="AM13" s="7"/>
      <c r="AO13" s="1">
        <v>12</v>
      </c>
      <c r="AP13" s="1" t="s">
        <v>873</v>
      </c>
      <c r="AR13" s="1">
        <v>12</v>
      </c>
      <c r="AS13" s="1" t="s">
        <v>946</v>
      </c>
      <c r="AU13" s="1">
        <v>12</v>
      </c>
      <c r="AV13" s="1" t="s">
        <v>1017</v>
      </c>
      <c r="AX13" s="1">
        <v>12</v>
      </c>
      <c r="AY13" s="1" t="s">
        <v>1079</v>
      </c>
      <c r="BA13" s="1">
        <v>12</v>
      </c>
      <c r="BB13" s="1" t="s">
        <v>1124</v>
      </c>
      <c r="BD13" s="1">
        <v>12</v>
      </c>
      <c r="BE13" s="1" t="s">
        <v>1182</v>
      </c>
      <c r="BG13" s="1">
        <v>12</v>
      </c>
      <c r="BH13" s="1" t="s">
        <v>1226</v>
      </c>
      <c r="BJ13" s="1">
        <v>12</v>
      </c>
      <c r="BK13" s="1" t="s">
        <v>1250</v>
      </c>
      <c r="BM13" s="1">
        <v>12</v>
      </c>
      <c r="BN13" s="1" t="s">
        <v>1272</v>
      </c>
      <c r="BP13" s="10" t="s">
        <v>614</v>
      </c>
      <c r="BQ13" s="10" t="s">
        <v>1335</v>
      </c>
    </row>
    <row r="14" spans="2:69" ht="15.75" thickBot="1" x14ac:dyDescent="0.3">
      <c r="B14" s="1" t="str">
        <f ca="1">IF(B12="roll 2x",VLOOKUP(RANDBETWEEN(1,20),Table173[],2)," ")</f>
        <v xml:space="preserve"> </v>
      </c>
      <c r="E14" s="1" t="str">
        <f ca="1">IF(E12="roll 2x",VLOOKUP(RANDBETWEEN(1,20),Table173[],2)," ")</f>
        <v xml:space="preserve"> </v>
      </c>
      <c r="H14" s="1" t="str">
        <f ca="1">IF(H12="roll 2x",VLOOKUP(RANDBETWEEN(1,20),Table173[],2)," ")</f>
        <v xml:space="preserve"> </v>
      </c>
      <c r="K14" s="1" t="str">
        <f ca="1">IF(K12="roll 2x",VLOOKUP(RANDBETWEEN(1,20),Table173[],2)," ")</f>
        <v xml:space="preserve"> </v>
      </c>
      <c r="N14" s="1" t="str">
        <f ca="1">IF(N12="roll 2x",VLOOKUP(RANDBETWEEN(1,20),Table173[],2)," ")</f>
        <v xml:space="preserve"> </v>
      </c>
      <c r="Q14" s="1" t="str">
        <f ca="1">IF(Q12="roll 2x",VLOOKUP(RANDBETWEEN(1,20),Table173[],2)," ")</f>
        <v xml:space="preserve"> </v>
      </c>
      <c r="T14" s="1" t="str">
        <f ca="1">IF(T12="roll 2x",VLOOKUP(RANDBETWEEN(1,20),Table173[],2)," ")</f>
        <v xml:space="preserve"> </v>
      </c>
      <c r="W14" s="1" t="str">
        <f ca="1">IF(W12="roll 2x",VLOOKUP(RANDBETWEEN(1,20),Table173[],2)," ")</f>
        <v xml:space="preserve"> </v>
      </c>
      <c r="Z14" s="1" t="str">
        <f ca="1">IF(Z12="roll 2x",VLOOKUP(RANDBETWEEN(1,20),Table173[],2)," ")</f>
        <v xml:space="preserve"> </v>
      </c>
      <c r="AB14" s="1">
        <v>13</v>
      </c>
      <c r="AC14" s="1" t="s">
        <v>632</v>
      </c>
      <c r="AE14" s="1">
        <v>13</v>
      </c>
      <c r="AF14" s="1" t="s">
        <v>767</v>
      </c>
      <c r="AK14" s="1">
        <v>13</v>
      </c>
      <c r="AL14" s="1" t="s">
        <v>832</v>
      </c>
      <c r="AM14" s="7"/>
      <c r="AO14" s="1">
        <v>13</v>
      </c>
      <c r="AP14" s="1" t="s">
        <v>874</v>
      </c>
      <c r="AR14" s="1">
        <v>13</v>
      </c>
      <c r="AS14" s="1" t="s">
        <v>947</v>
      </c>
      <c r="AU14" s="1">
        <v>13</v>
      </c>
      <c r="AV14" s="1" t="s">
        <v>1018</v>
      </c>
      <c r="AX14" s="1">
        <v>13</v>
      </c>
      <c r="AY14" s="1" t="s">
        <v>1080</v>
      </c>
      <c r="BA14" s="1">
        <v>13</v>
      </c>
      <c r="BB14" s="1" t="s">
        <v>1125</v>
      </c>
      <c r="BD14" s="1">
        <v>13</v>
      </c>
      <c r="BE14" s="1" t="s">
        <v>1183</v>
      </c>
      <c r="BG14" s="1">
        <v>13</v>
      </c>
      <c r="BH14" s="1" t="s">
        <v>1227</v>
      </c>
      <c r="BJ14" s="1">
        <v>13</v>
      </c>
      <c r="BK14" s="1" t="s">
        <v>1251</v>
      </c>
      <c r="BM14" s="1">
        <v>13</v>
      </c>
      <c r="BN14" s="1" t="s">
        <v>1273</v>
      </c>
      <c r="BP14" s="10">
        <v>1</v>
      </c>
      <c r="BQ14" s="10" t="s">
        <v>1336</v>
      </c>
    </row>
    <row r="15" spans="2:69" ht="15.75" thickBot="1" x14ac:dyDescent="0.3">
      <c r="B15" s="1" t="s">
        <v>683</v>
      </c>
      <c r="E15" s="1" t="s">
        <v>683</v>
      </c>
      <c r="H15" s="1" t="s">
        <v>683</v>
      </c>
      <c r="K15" s="1" t="s">
        <v>683</v>
      </c>
      <c r="N15" s="1" t="s">
        <v>683</v>
      </c>
      <c r="Q15" s="1" t="s">
        <v>683</v>
      </c>
      <c r="T15" s="1" t="s">
        <v>683</v>
      </c>
      <c r="W15" s="1" t="s">
        <v>683</v>
      </c>
      <c r="Z15" s="1" t="s">
        <v>683</v>
      </c>
      <c r="AB15" s="1">
        <v>14</v>
      </c>
      <c r="AC15" s="1" t="s">
        <v>633</v>
      </c>
      <c r="AE15" s="1">
        <v>14</v>
      </c>
      <c r="AF15" s="1" t="s">
        <v>767</v>
      </c>
      <c r="AK15" s="1">
        <v>14</v>
      </c>
      <c r="AL15" s="1" t="s">
        <v>833</v>
      </c>
      <c r="AM15" s="7"/>
      <c r="AO15" s="1">
        <v>14</v>
      </c>
      <c r="AP15" s="1" t="s">
        <v>875</v>
      </c>
      <c r="AR15" s="1">
        <v>14</v>
      </c>
      <c r="AS15" s="1" t="s">
        <v>948</v>
      </c>
      <c r="AU15" s="1">
        <v>14</v>
      </c>
      <c r="AV15" s="1" t="s">
        <v>1019</v>
      </c>
      <c r="AX15" s="1">
        <v>14</v>
      </c>
      <c r="AY15" s="1" t="s">
        <v>1081</v>
      </c>
      <c r="BA15" s="1">
        <v>14</v>
      </c>
      <c r="BB15" s="1" t="s">
        <v>1126</v>
      </c>
      <c r="BD15" s="1">
        <v>14</v>
      </c>
      <c r="BE15" s="1" t="s">
        <v>1184</v>
      </c>
      <c r="BG15" s="1">
        <v>14</v>
      </c>
      <c r="BH15" s="1" t="s">
        <v>1228</v>
      </c>
      <c r="BJ15" s="1">
        <v>14</v>
      </c>
      <c r="BK15" s="1" t="s">
        <v>1252</v>
      </c>
      <c r="BM15" s="1">
        <v>14</v>
      </c>
      <c r="BN15" s="1" t="s">
        <v>1274</v>
      </c>
      <c r="BP15" s="10">
        <v>2</v>
      </c>
      <c r="BQ15" s="10" t="s">
        <v>1337</v>
      </c>
    </row>
    <row r="16" spans="2:69" ht="15.75" thickBot="1" x14ac:dyDescent="0.3">
      <c r="B16" s="1" t="str">
        <f ca="1">IF(B12="roll 2x",VLOOKUP(RANDBETWEEN(1,20),Table173[],2)," ")</f>
        <v xml:space="preserve"> </v>
      </c>
      <c r="E16" s="1" t="str">
        <f ca="1">IF(E12="roll 2x",VLOOKUP(RANDBETWEEN(1,20),Table173[],2)," ")</f>
        <v xml:space="preserve"> </v>
      </c>
      <c r="H16" s="1" t="str">
        <f ca="1">IF(H12="roll 2x",VLOOKUP(RANDBETWEEN(1,20),Table173[],2)," ")</f>
        <v xml:space="preserve"> </v>
      </c>
      <c r="K16" s="1" t="str">
        <f ca="1">IF(K12="roll 2x",VLOOKUP(RANDBETWEEN(1,20),Table173[],2)," ")</f>
        <v xml:space="preserve"> </v>
      </c>
      <c r="N16" s="1" t="str">
        <f ca="1">IF(N12="roll 2x",VLOOKUP(RANDBETWEEN(1,20),Table173[],2)," ")</f>
        <v xml:space="preserve"> </v>
      </c>
      <c r="Q16" s="1" t="str">
        <f ca="1">IF(Q12="roll 2x",VLOOKUP(RANDBETWEEN(1,20),Table173[],2)," ")</f>
        <v xml:space="preserve"> </v>
      </c>
      <c r="T16" s="1" t="str">
        <f ca="1">IF(T12="roll 2x",VLOOKUP(RANDBETWEEN(1,20),Table173[],2)," ")</f>
        <v xml:space="preserve"> </v>
      </c>
      <c r="W16" s="1" t="str">
        <f ca="1">IF(W12="roll 2x",VLOOKUP(RANDBETWEEN(1,20),Table173[],2)," ")</f>
        <v xml:space="preserve"> </v>
      </c>
      <c r="Z16" s="1" t="str">
        <f ca="1">IF(Z12="roll 2x",VLOOKUP(RANDBETWEEN(1,20),Table173[],2)," ")</f>
        <v xml:space="preserve"> </v>
      </c>
      <c r="AB16" s="1">
        <v>15</v>
      </c>
      <c r="AC16" s="1" t="s">
        <v>633</v>
      </c>
      <c r="AE16" s="1">
        <v>15</v>
      </c>
      <c r="AF16" s="1" t="s">
        <v>767</v>
      </c>
      <c r="AK16" s="1">
        <v>15</v>
      </c>
      <c r="AL16" s="1" t="s">
        <v>834</v>
      </c>
      <c r="AM16" s="7"/>
      <c r="AO16" s="1">
        <v>15</v>
      </c>
      <c r="AP16" s="1" t="s">
        <v>876</v>
      </c>
      <c r="AR16" s="1">
        <v>15</v>
      </c>
      <c r="AS16" s="1" t="s">
        <v>949</v>
      </c>
      <c r="AU16" s="1">
        <v>15</v>
      </c>
      <c r="AV16" s="1" t="s">
        <v>1020</v>
      </c>
      <c r="AX16" s="1">
        <v>15</v>
      </c>
      <c r="AY16" s="1" t="s">
        <v>1082</v>
      </c>
      <c r="BA16" s="1">
        <v>15</v>
      </c>
      <c r="BB16" s="1" t="s">
        <v>1127</v>
      </c>
      <c r="BD16" s="1">
        <v>15</v>
      </c>
      <c r="BE16" s="1" t="s">
        <v>1185</v>
      </c>
      <c r="BG16" s="1">
        <v>15</v>
      </c>
      <c r="BH16" s="1" t="s">
        <v>1229</v>
      </c>
      <c r="BJ16" s="1">
        <v>15</v>
      </c>
      <c r="BK16" s="1" t="s">
        <v>1253</v>
      </c>
      <c r="BM16" s="1">
        <v>15</v>
      </c>
      <c r="BN16" s="1" t="s">
        <v>1275</v>
      </c>
      <c r="BP16" s="10">
        <v>3</v>
      </c>
      <c r="BQ16" s="10" t="s">
        <v>1338</v>
      </c>
    </row>
    <row r="17" spans="1:69" ht="15.75" thickBot="1" x14ac:dyDescent="0.3">
      <c r="AB17" s="1">
        <v>16</v>
      </c>
      <c r="AC17" s="1" t="s">
        <v>634</v>
      </c>
      <c r="AE17" s="1">
        <v>16</v>
      </c>
      <c r="AF17" s="1" t="s">
        <v>768</v>
      </c>
      <c r="AK17" s="1">
        <v>16</v>
      </c>
      <c r="AL17" s="1" t="s">
        <v>835</v>
      </c>
      <c r="AM17" s="7"/>
      <c r="AO17" s="1">
        <v>16</v>
      </c>
      <c r="AP17" s="1" t="s">
        <v>877</v>
      </c>
      <c r="AR17" s="1">
        <v>16</v>
      </c>
      <c r="AS17" s="1" t="s">
        <v>950</v>
      </c>
      <c r="AU17" s="1">
        <v>16</v>
      </c>
      <c r="AV17" s="1" t="s">
        <v>1021</v>
      </c>
      <c r="AX17" s="1">
        <v>16</v>
      </c>
      <c r="AY17" s="1" t="s">
        <v>1083</v>
      </c>
      <c r="BA17" s="1">
        <v>16</v>
      </c>
      <c r="BB17" s="1" t="s">
        <v>1128</v>
      </c>
      <c r="BD17" s="1">
        <v>16</v>
      </c>
      <c r="BE17" s="1" t="s">
        <v>1186</v>
      </c>
      <c r="BG17" s="1">
        <v>16</v>
      </c>
      <c r="BH17" s="1" t="s">
        <v>1230</v>
      </c>
      <c r="BJ17" s="1">
        <v>16</v>
      </c>
      <c r="BK17" s="1" t="s">
        <v>1254</v>
      </c>
      <c r="BM17" s="1">
        <v>16</v>
      </c>
      <c r="BN17" s="1" t="s">
        <v>1276</v>
      </c>
      <c r="BP17" s="10">
        <v>4</v>
      </c>
      <c r="BQ17" s="10" t="s">
        <v>1339</v>
      </c>
    </row>
    <row r="18" spans="1:69" ht="15.75" thickBot="1" x14ac:dyDescent="0.3">
      <c r="AB18" s="1">
        <v>17</v>
      </c>
      <c r="AC18" s="1" t="s">
        <v>635</v>
      </c>
      <c r="AE18" s="1">
        <v>17</v>
      </c>
      <c r="AF18" s="1" t="s">
        <v>769</v>
      </c>
      <c r="AK18" s="1">
        <v>17</v>
      </c>
      <c r="AL18" s="1" t="s">
        <v>836</v>
      </c>
      <c r="AM18" s="7"/>
      <c r="AO18" s="1">
        <v>17</v>
      </c>
      <c r="AP18" s="1" t="s">
        <v>878</v>
      </c>
      <c r="AR18" s="1">
        <v>17</v>
      </c>
      <c r="AS18" s="1" t="s">
        <v>951</v>
      </c>
      <c r="AU18" s="1">
        <v>17</v>
      </c>
      <c r="AV18" s="1" t="s">
        <v>1022</v>
      </c>
      <c r="AX18" s="1">
        <v>17</v>
      </c>
      <c r="AY18" s="1" t="s">
        <v>1084</v>
      </c>
      <c r="BA18" s="1">
        <v>17</v>
      </c>
      <c r="BB18" s="1" t="s">
        <v>1129</v>
      </c>
      <c r="BD18" s="1">
        <v>17</v>
      </c>
      <c r="BE18" s="1" t="s">
        <v>1187</v>
      </c>
      <c r="BG18" s="1">
        <v>17</v>
      </c>
      <c r="BH18" s="1" t="s">
        <v>1231</v>
      </c>
      <c r="BJ18" s="1">
        <v>17</v>
      </c>
      <c r="BK18" s="1" t="s">
        <v>1255</v>
      </c>
      <c r="BM18" s="1">
        <v>17</v>
      </c>
      <c r="BN18" s="1" t="s">
        <v>1277</v>
      </c>
    </row>
    <row r="19" spans="1:69" ht="15.75" thickBot="1" x14ac:dyDescent="0.3">
      <c r="A19" s="1" t="s">
        <v>254</v>
      </c>
      <c r="B19" s="1" t="s">
        <v>294</v>
      </c>
      <c r="D19" s="1" t="s">
        <v>263</v>
      </c>
      <c r="E19" s="1" t="s">
        <v>294</v>
      </c>
      <c r="G19" s="1" t="s">
        <v>323</v>
      </c>
      <c r="H19" s="1" t="s">
        <v>294</v>
      </c>
      <c r="J19" s="1" t="s">
        <v>324</v>
      </c>
      <c r="K19" s="1" t="s">
        <v>294</v>
      </c>
      <c r="M19" s="1" t="s">
        <v>325</v>
      </c>
      <c r="N19" s="1" t="s">
        <v>294</v>
      </c>
      <c r="P19" s="1" t="s">
        <v>326</v>
      </c>
      <c r="Q19" s="1" t="s">
        <v>294</v>
      </c>
      <c r="S19" s="1" t="s">
        <v>327</v>
      </c>
      <c r="T19" s="1" t="s">
        <v>294</v>
      </c>
      <c r="V19" s="1" t="s">
        <v>328</v>
      </c>
      <c r="W19" s="1" t="s">
        <v>294</v>
      </c>
      <c r="Y19" s="1" t="s">
        <v>329</v>
      </c>
      <c r="Z19" s="1" t="s">
        <v>294</v>
      </c>
      <c r="AB19" s="1">
        <v>18</v>
      </c>
      <c r="AC19" s="1" t="s">
        <v>636</v>
      </c>
      <c r="AE19" s="1">
        <v>18</v>
      </c>
      <c r="AF19" s="1" t="s">
        <v>769</v>
      </c>
      <c r="AK19" s="1">
        <v>18</v>
      </c>
      <c r="AL19" s="1" t="s">
        <v>837</v>
      </c>
      <c r="AM19" s="7"/>
      <c r="AO19" s="1">
        <v>18</v>
      </c>
      <c r="AP19" s="1" t="s">
        <v>879</v>
      </c>
      <c r="AR19" s="1">
        <v>18</v>
      </c>
      <c r="AS19" s="1" t="s">
        <v>952</v>
      </c>
      <c r="AU19" s="1">
        <v>18</v>
      </c>
      <c r="AV19" s="1" t="s">
        <v>1023</v>
      </c>
      <c r="AX19" s="1">
        <v>18</v>
      </c>
      <c r="AY19" s="1" t="s">
        <v>1085</v>
      </c>
      <c r="BA19" s="1">
        <v>18</v>
      </c>
      <c r="BB19" s="1" t="s">
        <v>1130</v>
      </c>
      <c r="BD19" s="1">
        <v>18</v>
      </c>
      <c r="BE19" s="1" t="s">
        <v>1188</v>
      </c>
      <c r="BG19" s="1">
        <v>18</v>
      </c>
      <c r="BH19" s="1" t="s">
        <v>1232</v>
      </c>
      <c r="BJ19" s="1">
        <v>18</v>
      </c>
      <c r="BK19" s="1" t="s">
        <v>1256</v>
      </c>
      <c r="BM19" s="1">
        <v>18</v>
      </c>
      <c r="BN19" s="1" t="s">
        <v>1278</v>
      </c>
      <c r="BP19" s="10" t="s">
        <v>614</v>
      </c>
      <c r="BQ19" s="10" t="s">
        <v>1340</v>
      </c>
    </row>
    <row r="20" spans="1:69" ht="15.75" thickBot="1" x14ac:dyDescent="0.3">
      <c r="A20" s="1">
        <v>1</v>
      </c>
      <c r="B20" s="1" t="s">
        <v>255</v>
      </c>
      <c r="D20" s="1">
        <v>1</v>
      </c>
      <c r="E20" s="1" t="s">
        <v>260</v>
      </c>
      <c r="G20" s="1">
        <v>1</v>
      </c>
      <c r="H20" s="1" t="s">
        <v>295</v>
      </c>
      <c r="J20" s="1">
        <v>1</v>
      </c>
      <c r="K20" s="1" t="s">
        <v>330</v>
      </c>
      <c r="M20" s="1">
        <v>1</v>
      </c>
      <c r="N20" s="1" t="s">
        <v>340</v>
      </c>
      <c r="P20" s="1">
        <v>1</v>
      </c>
      <c r="Q20" s="1" t="s">
        <v>350</v>
      </c>
      <c r="S20" s="1">
        <v>1</v>
      </c>
      <c r="T20" s="1" t="s">
        <v>351</v>
      </c>
      <c r="V20" s="1">
        <v>1</v>
      </c>
      <c r="W20" s="1" t="s">
        <v>352</v>
      </c>
      <c r="Y20" s="1">
        <v>1</v>
      </c>
      <c r="Z20" s="1" t="s">
        <v>562</v>
      </c>
      <c r="AB20" s="1">
        <v>19</v>
      </c>
      <c r="AC20" s="1" t="s">
        <v>637</v>
      </c>
      <c r="AE20" s="1">
        <v>19</v>
      </c>
      <c r="AF20" s="1" t="s">
        <v>769</v>
      </c>
      <c r="AK20" s="1">
        <v>19</v>
      </c>
      <c r="AL20" s="1" t="s">
        <v>838</v>
      </c>
      <c r="AM20" s="7"/>
      <c r="AO20" s="1">
        <v>19</v>
      </c>
      <c r="AP20" s="1" t="s">
        <v>880</v>
      </c>
      <c r="AR20" s="1">
        <v>19</v>
      </c>
      <c r="AS20" s="1" t="s">
        <v>953</v>
      </c>
      <c r="AU20" s="1">
        <v>19</v>
      </c>
      <c r="AV20" s="1" t="s">
        <v>1024</v>
      </c>
      <c r="AX20" s="1">
        <v>19</v>
      </c>
      <c r="AY20" s="1" t="s">
        <v>1086</v>
      </c>
      <c r="BA20" s="1">
        <v>19</v>
      </c>
      <c r="BB20" s="1" t="s">
        <v>1131</v>
      </c>
      <c r="BD20" s="1">
        <v>19</v>
      </c>
      <c r="BE20" s="1" t="s">
        <v>1189</v>
      </c>
      <c r="BG20" s="1">
        <v>19</v>
      </c>
      <c r="BH20" s="1" t="s">
        <v>1233</v>
      </c>
      <c r="BJ20" s="1">
        <v>19</v>
      </c>
      <c r="BK20" s="1" t="s">
        <v>1257</v>
      </c>
      <c r="BM20" s="1">
        <v>19</v>
      </c>
      <c r="BN20" s="1" t="s">
        <v>1279</v>
      </c>
      <c r="BP20" s="10">
        <v>1</v>
      </c>
      <c r="BQ20" s="10" t="s">
        <v>702</v>
      </c>
    </row>
    <row r="21" spans="1:69" ht="15.75" thickBot="1" x14ac:dyDescent="0.3">
      <c r="A21" s="1">
        <v>2</v>
      </c>
      <c r="B21" s="1" t="s">
        <v>255</v>
      </c>
      <c r="D21" s="1">
        <v>2</v>
      </c>
      <c r="E21" s="1" t="s">
        <v>260</v>
      </c>
      <c r="G21" s="1">
        <v>2</v>
      </c>
      <c r="H21" s="1" t="s">
        <v>295</v>
      </c>
      <c r="J21" s="1">
        <v>2</v>
      </c>
      <c r="K21" s="1" t="s">
        <v>330</v>
      </c>
      <c r="M21" s="1">
        <v>2</v>
      </c>
      <c r="N21" s="1" t="s">
        <v>340</v>
      </c>
      <c r="P21" s="1">
        <v>2</v>
      </c>
      <c r="Q21" s="1" t="s">
        <v>350</v>
      </c>
      <c r="S21" s="1">
        <v>2</v>
      </c>
      <c r="T21" s="1" t="s">
        <v>351</v>
      </c>
      <c r="V21" s="1">
        <v>2</v>
      </c>
      <c r="W21" s="1" t="s">
        <v>352</v>
      </c>
      <c r="Y21" s="1">
        <v>2</v>
      </c>
      <c r="Z21" s="1" t="s">
        <v>562</v>
      </c>
      <c r="AB21" s="1">
        <v>20</v>
      </c>
      <c r="AC21" s="1" t="s">
        <v>638</v>
      </c>
      <c r="AE21" s="1">
        <v>20</v>
      </c>
      <c r="AF21" s="1" t="s">
        <v>770</v>
      </c>
      <c r="AK21" s="1">
        <v>20</v>
      </c>
      <c r="AL21" s="1" t="s">
        <v>839</v>
      </c>
      <c r="AM21" s="7"/>
      <c r="AO21" s="1">
        <v>20</v>
      </c>
      <c r="AP21" s="1" t="s">
        <v>881</v>
      </c>
      <c r="AR21" s="1">
        <v>20</v>
      </c>
      <c r="AS21" s="1" t="s">
        <v>954</v>
      </c>
      <c r="AU21" s="1">
        <v>20</v>
      </c>
      <c r="AV21" s="1" t="s">
        <v>1025</v>
      </c>
      <c r="AX21" s="1">
        <v>20</v>
      </c>
      <c r="AY21" s="1" t="s">
        <v>1087</v>
      </c>
      <c r="BA21" s="1">
        <v>20</v>
      </c>
      <c r="BB21" s="1" t="s">
        <v>1132</v>
      </c>
      <c r="BD21" s="1">
        <v>20</v>
      </c>
      <c r="BE21" s="1" t="s">
        <v>1190</v>
      </c>
      <c r="BG21" s="1">
        <v>20</v>
      </c>
      <c r="BH21" s="1" t="s">
        <v>1234</v>
      </c>
      <c r="BJ21" s="1">
        <v>20</v>
      </c>
      <c r="BK21" s="1" t="s">
        <v>1258</v>
      </c>
      <c r="BP21" s="10">
        <v>2</v>
      </c>
      <c r="BQ21" s="10" t="s">
        <v>702</v>
      </c>
    </row>
    <row r="22" spans="1:69" ht="15.75" thickBot="1" x14ac:dyDescent="0.3">
      <c r="A22" s="1">
        <v>3</v>
      </c>
      <c r="B22" s="1" t="s">
        <v>255</v>
      </c>
      <c r="D22" s="1">
        <v>3</v>
      </c>
      <c r="E22" s="1" t="s">
        <v>260</v>
      </c>
      <c r="G22" s="1">
        <v>3</v>
      </c>
      <c r="H22" s="1" t="s">
        <v>295</v>
      </c>
      <c r="J22" s="1">
        <v>3</v>
      </c>
      <c r="K22" s="1" t="s">
        <v>330</v>
      </c>
      <c r="M22" s="1">
        <v>3</v>
      </c>
      <c r="N22" s="1" t="s">
        <v>340</v>
      </c>
      <c r="P22" s="1">
        <v>3</v>
      </c>
      <c r="Q22" s="1" t="s">
        <v>350</v>
      </c>
      <c r="S22" s="1">
        <v>3</v>
      </c>
      <c r="T22" s="1" t="s">
        <v>351</v>
      </c>
      <c r="V22" s="1">
        <v>3</v>
      </c>
      <c r="W22" s="1" t="s">
        <v>352</v>
      </c>
      <c r="Y22" s="1">
        <v>3</v>
      </c>
      <c r="Z22" s="1" t="s">
        <v>562</v>
      </c>
      <c r="AE22" s="1">
        <v>21</v>
      </c>
      <c r="AF22" s="1" t="s">
        <v>771</v>
      </c>
      <c r="AK22" s="1">
        <v>21</v>
      </c>
      <c r="AL22" s="1" t="s">
        <v>840</v>
      </c>
      <c r="AM22" s="7"/>
      <c r="AO22" s="1">
        <v>21</v>
      </c>
      <c r="AP22" s="1" t="s">
        <v>882</v>
      </c>
      <c r="AR22" s="1">
        <v>21</v>
      </c>
      <c r="AS22" s="1" t="s">
        <v>955</v>
      </c>
      <c r="AU22" s="1">
        <v>21</v>
      </c>
      <c r="AV22" s="1" t="s">
        <v>1026</v>
      </c>
      <c r="AX22" s="1">
        <v>21</v>
      </c>
      <c r="AY22" s="1" t="s">
        <v>1088</v>
      </c>
      <c r="BA22" s="1">
        <v>21</v>
      </c>
      <c r="BB22" s="1" t="s">
        <v>1133</v>
      </c>
      <c r="BD22" s="1">
        <v>21</v>
      </c>
      <c r="BE22" s="1" t="s">
        <v>1191</v>
      </c>
      <c r="BG22" s="1">
        <v>21</v>
      </c>
      <c r="BH22" s="1" t="s">
        <v>1235</v>
      </c>
      <c r="BJ22" s="1">
        <v>21</v>
      </c>
      <c r="BK22" s="1" t="s">
        <v>1259</v>
      </c>
      <c r="BP22" s="10">
        <v>3</v>
      </c>
      <c r="BQ22" s="10" t="s">
        <v>702</v>
      </c>
    </row>
    <row r="23" spans="1:69" ht="15.75" thickBot="1" x14ac:dyDescent="0.3">
      <c r="A23" s="1">
        <v>4</v>
      </c>
      <c r="B23" s="1" t="s">
        <v>255</v>
      </c>
      <c r="D23" s="1">
        <v>4</v>
      </c>
      <c r="E23" s="1" t="s">
        <v>260</v>
      </c>
      <c r="G23" s="1">
        <v>4</v>
      </c>
      <c r="H23" s="1" t="s">
        <v>295</v>
      </c>
      <c r="J23" s="1">
        <v>4</v>
      </c>
      <c r="K23" s="1" t="s">
        <v>330</v>
      </c>
      <c r="M23" s="1">
        <v>4</v>
      </c>
      <c r="N23" s="1" t="s">
        <v>340</v>
      </c>
      <c r="P23" s="1">
        <v>4</v>
      </c>
      <c r="Q23" s="1" t="s">
        <v>350</v>
      </c>
      <c r="S23" s="1">
        <v>4</v>
      </c>
      <c r="T23" s="1" t="s">
        <v>351</v>
      </c>
      <c r="V23" s="1">
        <v>4</v>
      </c>
      <c r="W23" s="1" t="s">
        <v>352</v>
      </c>
      <c r="Y23" s="1">
        <v>4</v>
      </c>
      <c r="Z23" s="1" t="s">
        <v>562</v>
      </c>
      <c r="AB23" s="1" t="s">
        <v>620</v>
      </c>
      <c r="AC23" s="1" t="s">
        <v>614</v>
      </c>
      <c r="AE23" s="1">
        <v>22</v>
      </c>
      <c r="AF23" s="1" t="s">
        <v>772</v>
      </c>
      <c r="AK23" s="1">
        <v>22</v>
      </c>
      <c r="AL23" s="1" t="s">
        <v>841</v>
      </c>
      <c r="AM23" s="7"/>
      <c r="AO23" s="1">
        <v>22</v>
      </c>
      <c r="AP23" s="1" t="s">
        <v>883</v>
      </c>
      <c r="AR23" s="1">
        <v>22</v>
      </c>
      <c r="AS23" s="1" t="s">
        <v>956</v>
      </c>
      <c r="AU23" s="1">
        <v>22</v>
      </c>
      <c r="AV23" s="1" t="s">
        <v>1027</v>
      </c>
      <c r="AX23" s="1">
        <v>22</v>
      </c>
      <c r="AY23" s="1" t="s">
        <v>1089</v>
      </c>
      <c r="BA23" s="1">
        <v>22</v>
      </c>
      <c r="BB23" s="1" t="s">
        <v>1134</v>
      </c>
      <c r="BD23" s="1">
        <v>22</v>
      </c>
      <c r="BE23" s="1" t="s">
        <v>1192</v>
      </c>
      <c r="BG23" s="1">
        <v>22</v>
      </c>
      <c r="BH23" s="1" t="s">
        <v>1236</v>
      </c>
      <c r="BJ23" s="1">
        <v>22</v>
      </c>
      <c r="BK23" s="1" t="s">
        <v>1260</v>
      </c>
      <c r="BP23" s="10">
        <v>4</v>
      </c>
      <c r="BQ23" s="10" t="s">
        <v>702</v>
      </c>
    </row>
    <row r="24" spans="1:69" ht="15.75" thickBot="1" x14ac:dyDescent="0.3">
      <c r="A24" s="1">
        <v>5</v>
      </c>
      <c r="B24" s="1" t="s">
        <v>255</v>
      </c>
      <c r="D24" s="1">
        <v>5</v>
      </c>
      <c r="E24" s="1" t="s">
        <v>260</v>
      </c>
      <c r="G24" s="1">
        <v>5</v>
      </c>
      <c r="H24" s="1" t="s">
        <v>295</v>
      </c>
      <c r="J24" s="1">
        <v>5</v>
      </c>
      <c r="K24" s="1" t="s">
        <v>330</v>
      </c>
      <c r="M24" s="1">
        <v>5</v>
      </c>
      <c r="N24" s="1" t="s">
        <v>340</v>
      </c>
      <c r="P24" s="1">
        <v>5</v>
      </c>
      <c r="Q24" s="1" t="s">
        <v>350</v>
      </c>
      <c r="S24" s="1">
        <v>5</v>
      </c>
      <c r="T24" s="1" t="s">
        <v>351</v>
      </c>
      <c r="V24" s="1">
        <v>5</v>
      </c>
      <c r="W24" s="1" t="s">
        <v>352</v>
      </c>
      <c r="Y24" s="1">
        <v>5</v>
      </c>
      <c r="Z24" s="1" t="s">
        <v>562</v>
      </c>
      <c r="AB24" s="1">
        <v>1</v>
      </c>
      <c r="AC24" s="1" t="s">
        <v>640</v>
      </c>
      <c r="AE24" s="1">
        <v>23</v>
      </c>
      <c r="AF24" s="1" t="s">
        <v>772</v>
      </c>
      <c r="AK24" s="1">
        <v>23</v>
      </c>
      <c r="AL24" s="1" t="s">
        <v>842</v>
      </c>
      <c r="AM24" s="7"/>
      <c r="AO24" s="1">
        <v>23</v>
      </c>
      <c r="AP24" s="1" t="s">
        <v>884</v>
      </c>
      <c r="AR24" s="1">
        <v>23</v>
      </c>
      <c r="AS24" s="1" t="s">
        <v>957</v>
      </c>
      <c r="AU24" s="1">
        <v>23</v>
      </c>
      <c r="AV24" s="1" t="s">
        <v>1028</v>
      </c>
      <c r="AX24" s="1">
        <v>23</v>
      </c>
      <c r="AY24" s="1" t="s">
        <v>1090</v>
      </c>
      <c r="BA24" s="1">
        <v>23</v>
      </c>
      <c r="BB24" s="1" t="s">
        <v>1135</v>
      </c>
      <c r="BD24" s="1">
        <v>23</v>
      </c>
      <c r="BE24" s="1" t="s">
        <v>1193</v>
      </c>
      <c r="BG24" s="1">
        <v>23</v>
      </c>
      <c r="BH24" s="1" t="s">
        <v>1237</v>
      </c>
      <c r="BJ24" s="1"/>
      <c r="BK24" s="1"/>
      <c r="BP24" s="10">
        <v>5</v>
      </c>
      <c r="BQ24" s="10" t="s">
        <v>702</v>
      </c>
    </row>
    <row r="25" spans="1:69" ht="15.75" thickBot="1" x14ac:dyDescent="0.3">
      <c r="A25" s="1">
        <v>6</v>
      </c>
      <c r="B25" s="1" t="s">
        <v>255</v>
      </c>
      <c r="D25" s="1">
        <v>6</v>
      </c>
      <c r="E25" s="1" t="s">
        <v>260</v>
      </c>
      <c r="G25" s="1">
        <v>6</v>
      </c>
      <c r="H25" s="1" t="s">
        <v>295</v>
      </c>
      <c r="J25" s="1">
        <v>6</v>
      </c>
      <c r="K25" s="1" t="s">
        <v>330</v>
      </c>
      <c r="M25" s="1">
        <v>6</v>
      </c>
      <c r="N25" s="1" t="s">
        <v>340</v>
      </c>
      <c r="P25" s="1">
        <v>6</v>
      </c>
      <c r="Q25" s="1" t="s">
        <v>350</v>
      </c>
      <c r="S25" s="1">
        <v>6</v>
      </c>
      <c r="T25" s="1" t="s">
        <v>351</v>
      </c>
      <c r="V25" s="1">
        <v>6</v>
      </c>
      <c r="W25" s="1" t="s">
        <v>352</v>
      </c>
      <c r="Y25" s="1">
        <v>6</v>
      </c>
      <c r="Z25" s="1" t="s">
        <v>563</v>
      </c>
      <c r="AB25" s="1">
        <v>2</v>
      </c>
      <c r="AC25" s="1" t="s">
        <v>641</v>
      </c>
      <c r="AE25" s="1">
        <v>24</v>
      </c>
      <c r="AF25" s="1" t="s">
        <v>772</v>
      </c>
      <c r="AK25" s="1">
        <v>24</v>
      </c>
      <c r="AL25" s="1" t="s">
        <v>843</v>
      </c>
      <c r="AM25" s="7"/>
      <c r="AO25" s="1">
        <v>24</v>
      </c>
      <c r="AP25" s="1" t="s">
        <v>885</v>
      </c>
      <c r="AR25" s="1">
        <v>24</v>
      </c>
      <c r="AS25" s="1" t="s">
        <v>958</v>
      </c>
      <c r="AU25" s="1">
        <v>24</v>
      </c>
      <c r="AV25" s="1" t="s">
        <v>1029</v>
      </c>
      <c r="AX25" s="1">
        <v>24</v>
      </c>
      <c r="AY25" s="1" t="s">
        <v>1091</v>
      </c>
      <c r="BA25" s="1">
        <v>24</v>
      </c>
      <c r="BB25" s="1" t="s">
        <v>1136</v>
      </c>
      <c r="BD25" s="1">
        <v>24</v>
      </c>
      <c r="BE25" s="1" t="s">
        <v>1194</v>
      </c>
      <c r="BG25" s="1">
        <v>24</v>
      </c>
      <c r="BH25" s="1" t="s">
        <v>1238</v>
      </c>
      <c r="BJ25" s="1"/>
      <c r="BK25" s="1"/>
      <c r="BP25" s="10">
        <v>6</v>
      </c>
      <c r="BQ25" s="10" t="s">
        <v>702</v>
      </c>
    </row>
    <row r="26" spans="1:69" ht="15.75" thickBot="1" x14ac:dyDescent="0.3">
      <c r="A26" s="1">
        <v>7</v>
      </c>
      <c r="B26" s="1" t="s">
        <v>255</v>
      </c>
      <c r="D26" s="1">
        <v>7</v>
      </c>
      <c r="E26" s="1" t="s">
        <v>260</v>
      </c>
      <c r="G26" s="1">
        <v>7</v>
      </c>
      <c r="H26" s="1" t="s">
        <v>295</v>
      </c>
      <c r="J26" s="1">
        <v>7</v>
      </c>
      <c r="K26" s="1" t="s">
        <v>330</v>
      </c>
      <c r="M26" s="1">
        <v>7</v>
      </c>
      <c r="N26" s="1" t="s">
        <v>340</v>
      </c>
      <c r="P26" s="1">
        <v>7</v>
      </c>
      <c r="Q26" s="1" t="s">
        <v>350</v>
      </c>
      <c r="S26" s="1">
        <v>7</v>
      </c>
      <c r="T26" s="1" t="s">
        <v>351</v>
      </c>
      <c r="V26" s="1">
        <v>7</v>
      </c>
      <c r="W26" s="1" t="s">
        <v>352</v>
      </c>
      <c r="Y26" s="1">
        <v>7</v>
      </c>
      <c r="Z26" s="1" t="s">
        <v>563</v>
      </c>
      <c r="AB26" s="1">
        <v>3</v>
      </c>
      <c r="AC26" s="1" t="s">
        <v>644</v>
      </c>
      <c r="AE26" s="1">
        <v>25</v>
      </c>
      <c r="AF26" s="1" t="s">
        <v>772</v>
      </c>
      <c r="AK26" s="1">
        <v>25</v>
      </c>
      <c r="AL26" s="1" t="s">
        <v>844</v>
      </c>
      <c r="AM26" s="7"/>
      <c r="AO26" s="1">
        <v>25</v>
      </c>
      <c r="AP26" s="1" t="s">
        <v>886</v>
      </c>
      <c r="AR26" s="1">
        <v>25</v>
      </c>
      <c r="AS26" s="1" t="s">
        <v>959</v>
      </c>
      <c r="AU26" s="1">
        <v>25</v>
      </c>
      <c r="AV26" s="1" t="s">
        <v>1030</v>
      </c>
      <c r="AX26" s="1">
        <v>25</v>
      </c>
      <c r="AY26" s="1" t="s">
        <v>1092</v>
      </c>
      <c r="BA26" s="1">
        <v>25</v>
      </c>
      <c r="BB26" s="1" t="s">
        <v>1137</v>
      </c>
      <c r="BD26" s="1">
        <v>25</v>
      </c>
      <c r="BE26" s="1" t="s">
        <v>1195</v>
      </c>
      <c r="BF26" s="1"/>
      <c r="BG26" s="1"/>
      <c r="BP26" s="10">
        <v>7</v>
      </c>
      <c r="BQ26" s="10" t="s">
        <v>702</v>
      </c>
    </row>
    <row r="27" spans="1:69" ht="15.75" thickBot="1" x14ac:dyDescent="0.3">
      <c r="A27" s="1">
        <v>8</v>
      </c>
      <c r="B27" s="1" t="s">
        <v>255</v>
      </c>
      <c r="D27" s="1">
        <v>8</v>
      </c>
      <c r="E27" s="1" t="s">
        <v>260</v>
      </c>
      <c r="G27" s="1">
        <v>8</v>
      </c>
      <c r="H27" s="1" t="s">
        <v>295</v>
      </c>
      <c r="J27" s="1">
        <v>8</v>
      </c>
      <c r="K27" s="1" t="s">
        <v>330</v>
      </c>
      <c r="M27" s="1">
        <v>8</v>
      </c>
      <c r="N27" s="1" t="s">
        <v>340</v>
      </c>
      <c r="P27" s="1">
        <v>8</v>
      </c>
      <c r="Q27" s="1" t="s">
        <v>350</v>
      </c>
      <c r="S27" s="1">
        <v>8</v>
      </c>
      <c r="T27" s="1" t="s">
        <v>351</v>
      </c>
      <c r="V27" s="1">
        <v>8</v>
      </c>
      <c r="W27" s="1" t="s">
        <v>352</v>
      </c>
      <c r="Y27" s="1">
        <v>8</v>
      </c>
      <c r="Z27" s="1" t="s">
        <v>563</v>
      </c>
      <c r="AB27" s="1">
        <v>4</v>
      </c>
      <c r="AC27" s="1" t="s">
        <v>642</v>
      </c>
      <c r="AE27" s="1">
        <v>26</v>
      </c>
      <c r="AF27" s="1" t="s">
        <v>772</v>
      </c>
      <c r="AK27" s="1">
        <v>26</v>
      </c>
      <c r="AL27" s="1" t="s">
        <v>845</v>
      </c>
      <c r="AM27" s="7"/>
      <c r="AO27" s="1">
        <v>26</v>
      </c>
      <c r="AP27" s="1" t="s">
        <v>887</v>
      </c>
      <c r="AR27" s="1">
        <v>26</v>
      </c>
      <c r="AS27" s="1" t="s">
        <v>960</v>
      </c>
      <c r="AU27" s="1">
        <v>26</v>
      </c>
      <c r="AV27" s="1" t="s">
        <v>1031</v>
      </c>
      <c r="AX27" s="1">
        <v>26</v>
      </c>
      <c r="AY27" s="1" t="s">
        <v>1093</v>
      </c>
      <c r="BA27" s="1">
        <v>26</v>
      </c>
      <c r="BB27" s="1" t="s">
        <v>1138</v>
      </c>
      <c r="BD27" s="1">
        <v>26</v>
      </c>
      <c r="BE27" s="1" t="s">
        <v>1196</v>
      </c>
      <c r="BF27" s="1"/>
      <c r="BG27" s="1"/>
      <c r="BP27" s="10">
        <v>8</v>
      </c>
      <c r="BQ27" s="10" t="s">
        <v>702</v>
      </c>
    </row>
    <row r="28" spans="1:69" ht="15.75" thickBot="1" x14ac:dyDescent="0.3">
      <c r="A28" s="1">
        <v>9</v>
      </c>
      <c r="B28" s="1" t="s">
        <v>255</v>
      </c>
      <c r="D28" s="1">
        <v>9</v>
      </c>
      <c r="E28" s="1" t="s">
        <v>260</v>
      </c>
      <c r="G28" s="1">
        <v>9</v>
      </c>
      <c r="H28" s="1" t="s">
        <v>295</v>
      </c>
      <c r="J28" s="1">
        <v>9</v>
      </c>
      <c r="K28" s="1" t="s">
        <v>330</v>
      </c>
      <c r="M28" s="1">
        <v>9</v>
      </c>
      <c r="N28" s="1" t="s">
        <v>340</v>
      </c>
      <c r="P28" s="1">
        <v>9</v>
      </c>
      <c r="Q28" s="1" t="s">
        <v>350</v>
      </c>
      <c r="S28" s="1">
        <v>9</v>
      </c>
      <c r="T28" s="1" t="s">
        <v>351</v>
      </c>
      <c r="V28" s="1">
        <v>9</v>
      </c>
      <c r="W28" s="1" t="s">
        <v>352</v>
      </c>
      <c r="Y28" s="1">
        <v>9</v>
      </c>
      <c r="Z28" s="1" t="s">
        <v>563</v>
      </c>
      <c r="AB28" s="1">
        <v>5</v>
      </c>
      <c r="AC28" s="1" t="s">
        <v>643</v>
      </c>
      <c r="AE28" s="1">
        <v>27</v>
      </c>
      <c r="AF28" s="1" t="s">
        <v>773</v>
      </c>
      <c r="AK28" s="1">
        <v>27</v>
      </c>
      <c r="AL28" s="1" t="s">
        <v>846</v>
      </c>
      <c r="AM28" s="7"/>
      <c r="AO28" s="1">
        <v>27</v>
      </c>
      <c r="AP28" s="1" t="s">
        <v>888</v>
      </c>
      <c r="AR28" s="1">
        <v>27</v>
      </c>
      <c r="AS28" s="1" t="s">
        <v>961</v>
      </c>
      <c r="AU28" s="1">
        <v>27</v>
      </c>
      <c r="AV28" s="1" t="s">
        <v>1032</v>
      </c>
      <c r="AX28" s="1">
        <v>27</v>
      </c>
      <c r="AY28" s="1" t="s">
        <v>1094</v>
      </c>
      <c r="BA28" s="1">
        <v>27</v>
      </c>
      <c r="BB28" s="1" t="s">
        <v>1139</v>
      </c>
      <c r="BD28" s="1">
        <v>27</v>
      </c>
      <c r="BE28" s="1" t="s">
        <v>1197</v>
      </c>
      <c r="BF28" s="1"/>
      <c r="BG28" s="1"/>
      <c r="BP28" s="10">
        <v>9</v>
      </c>
      <c r="BQ28" s="10" t="s">
        <v>702</v>
      </c>
    </row>
    <row r="29" spans="1:69" ht="15.75" thickBot="1" x14ac:dyDescent="0.3">
      <c r="A29" s="1">
        <v>10</v>
      </c>
      <c r="B29" s="1" t="s">
        <v>255</v>
      </c>
      <c r="D29" s="1">
        <v>10</v>
      </c>
      <c r="E29" s="1" t="s">
        <v>260</v>
      </c>
      <c r="G29" s="1">
        <v>10</v>
      </c>
      <c r="H29" s="1" t="s">
        <v>295</v>
      </c>
      <c r="J29" s="1">
        <v>10</v>
      </c>
      <c r="K29" s="1" t="s">
        <v>330</v>
      </c>
      <c r="M29" s="1">
        <v>10</v>
      </c>
      <c r="N29" s="1" t="s">
        <v>340</v>
      </c>
      <c r="P29" s="1">
        <v>10</v>
      </c>
      <c r="Q29" s="1" t="s">
        <v>350</v>
      </c>
      <c r="S29" s="1">
        <v>10</v>
      </c>
      <c r="T29" s="1" t="s">
        <v>351</v>
      </c>
      <c r="V29" s="1">
        <v>10</v>
      </c>
      <c r="W29" s="1" t="s">
        <v>352</v>
      </c>
      <c r="Y29" s="1">
        <v>10</v>
      </c>
      <c r="Z29" s="1" t="s">
        <v>563</v>
      </c>
      <c r="AB29" s="1">
        <v>6</v>
      </c>
      <c r="AC29" s="1" t="s">
        <v>645</v>
      </c>
      <c r="AE29" s="1">
        <v>28</v>
      </c>
      <c r="AF29" s="1" t="s">
        <v>773</v>
      </c>
      <c r="AK29" s="1">
        <v>28</v>
      </c>
      <c r="AL29" s="1" t="s">
        <v>847</v>
      </c>
      <c r="AM29" s="7"/>
      <c r="AO29" s="1">
        <v>28</v>
      </c>
      <c r="AP29" s="1" t="s">
        <v>889</v>
      </c>
      <c r="AR29" s="1">
        <v>28</v>
      </c>
      <c r="AS29" s="1" t="s">
        <v>962</v>
      </c>
      <c r="AU29" s="1">
        <v>28</v>
      </c>
      <c r="AV29" s="1" t="s">
        <v>1033</v>
      </c>
      <c r="AX29" s="1">
        <v>28</v>
      </c>
      <c r="AY29" s="1" t="s">
        <v>1095</v>
      </c>
      <c r="BA29" s="1">
        <v>28</v>
      </c>
      <c r="BB29" s="1" t="s">
        <v>1140</v>
      </c>
      <c r="BD29" s="1">
        <v>28</v>
      </c>
      <c r="BE29" s="1" t="s">
        <v>1198</v>
      </c>
      <c r="BF29" s="1"/>
      <c r="BG29" s="1"/>
      <c r="BP29" s="10">
        <v>10</v>
      </c>
      <c r="BQ29" s="10" t="s">
        <v>702</v>
      </c>
    </row>
    <row r="30" spans="1:69" ht="15.75" thickBot="1" x14ac:dyDescent="0.3">
      <c r="A30" s="1">
        <v>11</v>
      </c>
      <c r="B30" s="1" t="s">
        <v>255</v>
      </c>
      <c r="D30" s="1">
        <v>11</v>
      </c>
      <c r="E30" s="1" t="s">
        <v>260</v>
      </c>
      <c r="G30" s="1">
        <v>11</v>
      </c>
      <c r="H30" s="1" t="s">
        <v>295</v>
      </c>
      <c r="J30" s="1">
        <v>11</v>
      </c>
      <c r="K30" s="1" t="s">
        <v>330</v>
      </c>
      <c r="M30" s="1">
        <v>11</v>
      </c>
      <c r="N30" s="1" t="s">
        <v>340</v>
      </c>
      <c r="P30" s="1">
        <v>11</v>
      </c>
      <c r="Q30" s="1" t="s">
        <v>350</v>
      </c>
      <c r="S30" s="1">
        <v>11</v>
      </c>
      <c r="T30" s="1" t="s">
        <v>351</v>
      </c>
      <c r="V30" s="1">
        <v>11</v>
      </c>
      <c r="W30" s="1" t="s">
        <v>1290</v>
      </c>
      <c r="Y30" s="1">
        <v>11</v>
      </c>
      <c r="Z30" s="1" t="s">
        <v>564</v>
      </c>
      <c r="AB30" s="1">
        <v>7</v>
      </c>
      <c r="AC30" s="1" t="s">
        <v>646</v>
      </c>
      <c r="AE30" s="1">
        <v>29</v>
      </c>
      <c r="AF30" s="1" t="s">
        <v>773</v>
      </c>
      <c r="AK30" s="1">
        <v>29</v>
      </c>
      <c r="AL30" s="1" t="s">
        <v>848</v>
      </c>
      <c r="AM30" s="7"/>
      <c r="AO30" s="1">
        <v>29</v>
      </c>
      <c r="AP30" s="1" t="s">
        <v>890</v>
      </c>
      <c r="AR30" s="1">
        <v>29</v>
      </c>
      <c r="AS30" s="1" t="s">
        <v>963</v>
      </c>
      <c r="AU30" s="1">
        <v>29</v>
      </c>
      <c r="AV30" s="1" t="s">
        <v>1034</v>
      </c>
      <c r="AX30" s="1">
        <v>29</v>
      </c>
      <c r="AY30" s="1" t="s">
        <v>1096</v>
      </c>
      <c r="BA30" s="1">
        <v>29</v>
      </c>
      <c r="BB30" s="1" t="s">
        <v>1141</v>
      </c>
      <c r="BD30" s="1">
        <v>29</v>
      </c>
      <c r="BE30" s="1" t="s">
        <v>1199</v>
      </c>
      <c r="BF30" s="1"/>
      <c r="BG30" s="1"/>
      <c r="BP30" s="10">
        <v>11</v>
      </c>
      <c r="BQ30" s="10" t="s">
        <v>702</v>
      </c>
    </row>
    <row r="31" spans="1:69" ht="15.75" thickBot="1" x14ac:dyDescent="0.3">
      <c r="A31" s="1">
        <v>12</v>
      </c>
      <c r="B31" s="1" t="s">
        <v>255</v>
      </c>
      <c r="D31" s="1">
        <v>12</v>
      </c>
      <c r="E31" s="1" t="s">
        <v>260</v>
      </c>
      <c r="G31" s="1">
        <v>12</v>
      </c>
      <c r="H31" s="1" t="s">
        <v>295</v>
      </c>
      <c r="J31" s="1">
        <v>12</v>
      </c>
      <c r="K31" s="1" t="s">
        <v>330</v>
      </c>
      <c r="M31" s="1">
        <v>12</v>
      </c>
      <c r="N31" s="1" t="s">
        <v>340</v>
      </c>
      <c r="P31" s="1">
        <v>12</v>
      </c>
      <c r="Q31" s="1" t="s">
        <v>350</v>
      </c>
      <c r="S31" s="1">
        <v>12</v>
      </c>
      <c r="T31" s="1" t="s">
        <v>1291</v>
      </c>
      <c r="V31" s="1">
        <v>12</v>
      </c>
      <c r="W31" s="1" t="s">
        <v>1290</v>
      </c>
      <c r="Y31" s="1">
        <v>12</v>
      </c>
      <c r="Z31" s="1" t="s">
        <v>564</v>
      </c>
      <c r="AB31" s="1">
        <v>8</v>
      </c>
      <c r="AC31" s="1" t="s">
        <v>647</v>
      </c>
      <c r="AE31" s="1">
        <v>30</v>
      </c>
      <c r="AF31" s="1" t="s">
        <v>773</v>
      </c>
      <c r="AK31" s="1">
        <v>30</v>
      </c>
      <c r="AL31" s="1" t="s">
        <v>849</v>
      </c>
      <c r="AM31" s="7"/>
      <c r="AO31" s="1">
        <v>30</v>
      </c>
      <c r="AP31" s="1" t="s">
        <v>891</v>
      </c>
      <c r="AR31" s="1">
        <v>30</v>
      </c>
      <c r="AS31" s="1" t="s">
        <v>964</v>
      </c>
      <c r="AU31" s="1">
        <v>30</v>
      </c>
      <c r="AV31" s="1" t="s">
        <v>1035</v>
      </c>
      <c r="AX31" s="1">
        <v>30</v>
      </c>
      <c r="AY31" s="1" t="s">
        <v>1097</v>
      </c>
      <c r="BA31" s="1">
        <v>30</v>
      </c>
      <c r="BB31" s="1" t="s">
        <v>1142</v>
      </c>
      <c r="BD31" s="1">
        <v>30</v>
      </c>
      <c r="BE31" s="1" t="s">
        <v>1200</v>
      </c>
      <c r="BF31" s="1"/>
      <c r="BG31" s="1"/>
      <c r="BP31" s="10">
        <v>12</v>
      </c>
      <c r="BQ31" s="10" t="s">
        <v>702</v>
      </c>
    </row>
    <row r="32" spans="1:69" ht="15.75" thickBot="1" x14ac:dyDescent="0.3">
      <c r="A32" s="1">
        <v>13</v>
      </c>
      <c r="B32" s="1" t="s">
        <v>255</v>
      </c>
      <c r="D32" s="1">
        <v>13</v>
      </c>
      <c r="E32" s="1" t="s">
        <v>260</v>
      </c>
      <c r="G32" s="1">
        <v>13</v>
      </c>
      <c r="H32" s="1" t="s">
        <v>295</v>
      </c>
      <c r="J32" s="1">
        <v>13</v>
      </c>
      <c r="K32" s="1" t="s">
        <v>330</v>
      </c>
      <c r="M32" s="1">
        <v>13</v>
      </c>
      <c r="N32" s="1" t="s">
        <v>340</v>
      </c>
      <c r="P32" s="1">
        <v>13</v>
      </c>
      <c r="Q32" s="1" t="s">
        <v>350</v>
      </c>
      <c r="S32" s="1">
        <v>13</v>
      </c>
      <c r="T32" s="1" t="s">
        <v>1291</v>
      </c>
      <c r="V32" s="1">
        <v>13</v>
      </c>
      <c r="W32" s="1" t="s">
        <v>496</v>
      </c>
      <c r="Y32" s="1">
        <v>13</v>
      </c>
      <c r="Z32" s="1" t="s">
        <v>564</v>
      </c>
      <c r="AE32" s="1">
        <v>31</v>
      </c>
      <c r="AF32" s="1" t="s">
        <v>773</v>
      </c>
      <c r="AK32" s="1">
        <v>31</v>
      </c>
      <c r="AL32" s="1" t="s">
        <v>850</v>
      </c>
      <c r="AM32" s="7"/>
      <c r="AO32" s="1">
        <v>31</v>
      </c>
      <c r="AP32" s="1" t="s">
        <v>892</v>
      </c>
      <c r="AR32" s="1">
        <v>31</v>
      </c>
      <c r="AS32" s="1" t="s">
        <v>965</v>
      </c>
      <c r="AU32" s="1">
        <v>31</v>
      </c>
      <c r="AV32" s="1" t="s">
        <v>1036</v>
      </c>
      <c r="AX32" s="1">
        <v>31</v>
      </c>
      <c r="AY32" s="1" t="s">
        <v>1098</v>
      </c>
      <c r="BA32" s="1">
        <v>31</v>
      </c>
      <c r="BB32" s="1" t="s">
        <v>1143</v>
      </c>
      <c r="BD32" s="1">
        <v>31</v>
      </c>
      <c r="BE32" s="1" t="s">
        <v>1201</v>
      </c>
      <c r="BF32" s="1"/>
      <c r="BG32" s="1"/>
      <c r="BP32" s="10">
        <v>13</v>
      </c>
      <c r="BQ32" s="10" t="s">
        <v>702</v>
      </c>
    </row>
    <row r="33" spans="1:69" ht="15.75" thickBot="1" x14ac:dyDescent="0.3">
      <c r="A33" s="1">
        <v>14</v>
      </c>
      <c r="B33" s="1" t="s">
        <v>255</v>
      </c>
      <c r="D33" s="1">
        <v>14</v>
      </c>
      <c r="E33" s="1" t="s">
        <v>260</v>
      </c>
      <c r="G33" s="1">
        <v>14</v>
      </c>
      <c r="H33" s="1" t="s">
        <v>295</v>
      </c>
      <c r="J33" s="1">
        <v>14</v>
      </c>
      <c r="K33" s="1" t="s">
        <v>330</v>
      </c>
      <c r="M33" s="1">
        <v>14</v>
      </c>
      <c r="N33" s="1" t="s">
        <v>340</v>
      </c>
      <c r="P33" s="1">
        <v>14</v>
      </c>
      <c r="Q33" s="1" t="s">
        <v>350</v>
      </c>
      <c r="S33" s="1">
        <v>14</v>
      </c>
      <c r="T33" s="1" t="s">
        <v>1291</v>
      </c>
      <c r="V33" s="1">
        <v>14</v>
      </c>
      <c r="W33" s="1" t="s">
        <v>496</v>
      </c>
      <c r="Y33" s="1">
        <v>14</v>
      </c>
      <c r="Z33" s="1" t="s">
        <v>564</v>
      </c>
      <c r="AB33" s="1" t="s">
        <v>621</v>
      </c>
      <c r="AC33" s="1" t="s">
        <v>614</v>
      </c>
      <c r="AE33" s="1">
        <v>32</v>
      </c>
      <c r="AF33" s="1" t="s">
        <v>774</v>
      </c>
      <c r="AK33" s="1">
        <v>32</v>
      </c>
      <c r="AL33" s="1" t="s">
        <v>851</v>
      </c>
      <c r="AM33" s="7"/>
      <c r="AO33" s="1">
        <v>32</v>
      </c>
      <c r="AP33" s="1" t="s">
        <v>893</v>
      </c>
      <c r="AR33" s="1">
        <v>32</v>
      </c>
      <c r="AS33" s="1" t="s">
        <v>966</v>
      </c>
      <c r="AU33" s="1">
        <v>32</v>
      </c>
      <c r="AV33" s="1" t="s">
        <v>1037</v>
      </c>
      <c r="AX33" s="1">
        <v>32</v>
      </c>
      <c r="AY33" s="1" t="s">
        <v>1099</v>
      </c>
      <c r="BA33" s="1">
        <v>32</v>
      </c>
      <c r="BB33" s="1" t="s">
        <v>1144</v>
      </c>
      <c r="BD33" s="1">
        <v>32</v>
      </c>
      <c r="BE33" s="1" t="s">
        <v>1202</v>
      </c>
      <c r="BF33" s="1"/>
      <c r="BG33" s="1"/>
      <c r="BP33" s="10">
        <v>14</v>
      </c>
      <c r="BQ33" s="10" t="s">
        <v>702</v>
      </c>
    </row>
    <row r="34" spans="1:69" ht="15.75" thickBot="1" x14ac:dyDescent="0.3">
      <c r="A34" s="1">
        <v>15</v>
      </c>
      <c r="B34" s="1" t="s">
        <v>255</v>
      </c>
      <c r="D34" s="1">
        <v>15</v>
      </c>
      <c r="E34" s="1" t="s">
        <v>260</v>
      </c>
      <c r="G34" s="1">
        <v>15</v>
      </c>
      <c r="H34" s="1" t="s">
        <v>295</v>
      </c>
      <c r="J34" s="1">
        <v>15</v>
      </c>
      <c r="K34" s="1" t="s">
        <v>330</v>
      </c>
      <c r="M34" s="1">
        <v>15</v>
      </c>
      <c r="N34" s="1" t="s">
        <v>340</v>
      </c>
      <c r="P34" s="1">
        <v>15</v>
      </c>
      <c r="Q34" s="1" t="s">
        <v>350</v>
      </c>
      <c r="S34" s="1">
        <v>15</v>
      </c>
      <c r="T34" s="1" t="s">
        <v>413</v>
      </c>
      <c r="V34" s="1">
        <v>15</v>
      </c>
      <c r="W34" s="1" t="s">
        <v>497</v>
      </c>
      <c r="Y34" s="1">
        <v>15</v>
      </c>
      <c r="Z34" s="1" t="s">
        <v>564</v>
      </c>
      <c r="AB34" s="1">
        <v>1</v>
      </c>
      <c r="AC34" s="1" t="s">
        <v>648</v>
      </c>
      <c r="AE34" s="1">
        <v>33</v>
      </c>
      <c r="AF34" s="1" t="s">
        <v>775</v>
      </c>
      <c r="AK34" s="1">
        <v>33</v>
      </c>
      <c r="AL34" s="1" t="s">
        <v>852</v>
      </c>
      <c r="AM34" s="7"/>
      <c r="AO34" s="1">
        <v>33</v>
      </c>
      <c r="AP34" s="1" t="s">
        <v>894</v>
      </c>
      <c r="AR34" s="1">
        <v>33</v>
      </c>
      <c r="AS34" s="1" t="s">
        <v>967</v>
      </c>
      <c r="AU34" s="1">
        <v>33</v>
      </c>
      <c r="AV34" s="1" t="s">
        <v>1038</v>
      </c>
      <c r="AX34" s="1">
        <v>33</v>
      </c>
      <c r="AY34" s="1" t="s">
        <v>1100</v>
      </c>
      <c r="BA34" s="1">
        <v>33</v>
      </c>
      <c r="BB34" s="1" t="s">
        <v>1145</v>
      </c>
      <c r="BD34" s="1">
        <v>33</v>
      </c>
      <c r="BE34" s="1" t="s">
        <v>1203</v>
      </c>
      <c r="BF34" s="1"/>
      <c r="BG34" s="1"/>
      <c r="BP34" s="10">
        <v>15</v>
      </c>
      <c r="BQ34" s="10" t="s">
        <v>702</v>
      </c>
    </row>
    <row r="35" spans="1:69" ht="15.75" thickBot="1" x14ac:dyDescent="0.3">
      <c r="A35" s="1">
        <v>16</v>
      </c>
      <c r="B35" s="1" t="s">
        <v>255</v>
      </c>
      <c r="D35" s="1">
        <v>16</v>
      </c>
      <c r="E35" s="1" t="s">
        <v>264</v>
      </c>
      <c r="G35" s="1">
        <v>16</v>
      </c>
      <c r="H35" s="1" t="s">
        <v>296</v>
      </c>
      <c r="J35" s="1">
        <v>16</v>
      </c>
      <c r="K35" s="1" t="s">
        <v>331</v>
      </c>
      <c r="M35" s="1">
        <v>16</v>
      </c>
      <c r="N35" s="1" t="s">
        <v>340</v>
      </c>
      <c r="P35" s="1">
        <v>16</v>
      </c>
      <c r="Q35" s="1" t="s">
        <v>353</v>
      </c>
      <c r="S35" s="1">
        <v>16</v>
      </c>
      <c r="T35" s="1" t="s">
        <v>414</v>
      </c>
      <c r="V35" s="1">
        <v>16</v>
      </c>
      <c r="W35" s="1" t="s">
        <v>497</v>
      </c>
      <c r="Y35" s="1">
        <v>16</v>
      </c>
      <c r="Z35" s="1" t="s">
        <v>565</v>
      </c>
      <c r="AB35" s="1">
        <v>2</v>
      </c>
      <c r="AC35" s="1" t="s">
        <v>649</v>
      </c>
      <c r="AE35" s="1">
        <v>34</v>
      </c>
      <c r="AF35" s="1" t="s">
        <v>775</v>
      </c>
      <c r="AK35" s="1">
        <v>34</v>
      </c>
      <c r="AL35" s="1" t="s">
        <v>853</v>
      </c>
      <c r="AM35" s="7"/>
      <c r="AO35" s="1">
        <v>34</v>
      </c>
      <c r="AP35" s="1" t="s">
        <v>895</v>
      </c>
      <c r="AR35" s="1">
        <v>34</v>
      </c>
      <c r="AS35" s="1" t="s">
        <v>968</v>
      </c>
      <c r="AU35" s="1">
        <v>34</v>
      </c>
      <c r="AV35" s="1" t="s">
        <v>1039</v>
      </c>
      <c r="AX35" s="1">
        <v>34</v>
      </c>
      <c r="AY35" s="1" t="s">
        <v>1101</v>
      </c>
      <c r="BA35" s="1">
        <v>34</v>
      </c>
      <c r="BB35" s="1" t="s">
        <v>1146</v>
      </c>
      <c r="BD35" s="1">
        <v>34</v>
      </c>
      <c r="BE35" s="1" t="s">
        <v>1204</v>
      </c>
      <c r="BF35" s="1"/>
      <c r="BG35" s="1"/>
      <c r="BP35" s="10">
        <v>16</v>
      </c>
      <c r="BQ35" s="10" t="s">
        <v>1341</v>
      </c>
    </row>
    <row r="36" spans="1:69" ht="15.75" thickBot="1" x14ac:dyDescent="0.3">
      <c r="A36" s="1">
        <v>17</v>
      </c>
      <c r="B36" s="1" t="s">
        <v>255</v>
      </c>
      <c r="D36" s="1">
        <v>17</v>
      </c>
      <c r="E36" s="1" t="s">
        <v>264</v>
      </c>
      <c r="G36" s="1">
        <v>17</v>
      </c>
      <c r="H36" s="1" t="s">
        <v>296</v>
      </c>
      <c r="J36" s="1">
        <v>17</v>
      </c>
      <c r="K36" s="1" t="s">
        <v>331</v>
      </c>
      <c r="M36" s="1">
        <v>17</v>
      </c>
      <c r="N36" s="1" t="s">
        <v>340</v>
      </c>
      <c r="P36" s="1">
        <v>17</v>
      </c>
      <c r="Q36" s="1" t="s">
        <v>353</v>
      </c>
      <c r="S36" s="1">
        <v>17</v>
      </c>
      <c r="T36" s="1" t="s">
        <v>415</v>
      </c>
      <c r="V36" s="1">
        <v>17</v>
      </c>
      <c r="W36" s="1" t="s">
        <v>498</v>
      </c>
      <c r="Y36" s="1">
        <v>17</v>
      </c>
      <c r="Z36" s="1" t="s">
        <v>565</v>
      </c>
      <c r="AB36" s="1">
        <v>3</v>
      </c>
      <c r="AC36" s="1" t="s">
        <v>650</v>
      </c>
      <c r="AE36" s="1">
        <v>35</v>
      </c>
      <c r="AF36" s="1" t="s">
        <v>775</v>
      </c>
      <c r="AK36" s="1">
        <v>35</v>
      </c>
      <c r="AL36" s="1" t="s">
        <v>854</v>
      </c>
      <c r="AM36" s="7"/>
      <c r="AO36" s="1">
        <v>35</v>
      </c>
      <c r="AP36" s="1" t="s">
        <v>896</v>
      </c>
      <c r="AR36" s="1">
        <v>35</v>
      </c>
      <c r="AS36" s="1" t="s">
        <v>969</v>
      </c>
      <c r="AU36" s="1">
        <v>35</v>
      </c>
      <c r="AV36" s="1" t="s">
        <v>1040</v>
      </c>
      <c r="AX36" s="1">
        <v>35</v>
      </c>
      <c r="AY36" s="1" t="s">
        <v>1102</v>
      </c>
      <c r="BA36" s="1">
        <v>35</v>
      </c>
      <c r="BB36" s="1" t="s">
        <v>1147</v>
      </c>
      <c r="BD36" s="1">
        <v>35</v>
      </c>
      <c r="BE36" s="1" t="s">
        <v>1205</v>
      </c>
      <c r="BF36" s="1"/>
      <c r="BG36" s="1"/>
      <c r="BP36" s="10">
        <v>17</v>
      </c>
      <c r="BQ36" s="10" t="s">
        <v>1341</v>
      </c>
    </row>
    <row r="37" spans="1:69" ht="15.75" thickBot="1" x14ac:dyDescent="0.3">
      <c r="A37" s="1">
        <v>18</v>
      </c>
      <c r="B37" s="1" t="s">
        <v>255</v>
      </c>
      <c r="D37" s="1">
        <v>18</v>
      </c>
      <c r="E37" s="1" t="s">
        <v>264</v>
      </c>
      <c r="G37" s="1">
        <v>18</v>
      </c>
      <c r="H37" s="1" t="s">
        <v>296</v>
      </c>
      <c r="J37" s="1">
        <v>18</v>
      </c>
      <c r="K37" s="1" t="s">
        <v>331</v>
      </c>
      <c r="M37" s="1">
        <v>18</v>
      </c>
      <c r="N37" s="1" t="s">
        <v>340</v>
      </c>
      <c r="P37" s="1">
        <v>18</v>
      </c>
      <c r="Q37" s="1" t="s">
        <v>353</v>
      </c>
      <c r="S37" s="1">
        <v>18</v>
      </c>
      <c r="T37" s="1" t="s">
        <v>416</v>
      </c>
      <c r="V37" s="1">
        <v>18</v>
      </c>
      <c r="W37" s="1" t="s">
        <v>498</v>
      </c>
      <c r="Y37" s="1">
        <v>18</v>
      </c>
      <c r="Z37" s="1" t="s">
        <v>565</v>
      </c>
      <c r="AB37" s="1">
        <v>4</v>
      </c>
      <c r="AC37" s="1" t="s">
        <v>651</v>
      </c>
      <c r="AE37" s="1">
        <v>36</v>
      </c>
      <c r="AF37" s="1" t="s">
        <v>776</v>
      </c>
      <c r="AK37" s="1">
        <v>36</v>
      </c>
      <c r="AL37" s="1" t="s">
        <v>855</v>
      </c>
      <c r="AM37" s="7"/>
      <c r="AO37" s="1">
        <v>36</v>
      </c>
      <c r="AP37" s="1" t="s">
        <v>897</v>
      </c>
      <c r="AR37" s="1">
        <v>36</v>
      </c>
      <c r="AS37" s="1" t="s">
        <v>970</v>
      </c>
      <c r="AU37" s="1">
        <v>36</v>
      </c>
      <c r="AV37" s="1" t="s">
        <v>1041</v>
      </c>
      <c r="AX37" s="1">
        <v>36</v>
      </c>
      <c r="AY37" s="1" t="s">
        <v>1103</v>
      </c>
      <c r="BA37" s="1">
        <v>36</v>
      </c>
      <c r="BB37" s="1" t="s">
        <v>1148</v>
      </c>
      <c r="BD37" s="1">
        <v>36</v>
      </c>
      <c r="BE37" s="1" t="s">
        <v>1206</v>
      </c>
      <c r="BF37" s="1"/>
      <c r="BG37" s="1"/>
      <c r="BP37" s="10">
        <v>18</v>
      </c>
      <c r="BQ37" s="10" t="s">
        <v>1341</v>
      </c>
    </row>
    <row r="38" spans="1:69" ht="15.75" thickBot="1" x14ac:dyDescent="0.3">
      <c r="A38" s="1">
        <v>19</v>
      </c>
      <c r="B38" s="1" t="s">
        <v>255</v>
      </c>
      <c r="D38" s="1">
        <v>19</v>
      </c>
      <c r="E38" s="1" t="s">
        <v>264</v>
      </c>
      <c r="G38" s="1">
        <v>19</v>
      </c>
      <c r="H38" s="1" t="s">
        <v>296</v>
      </c>
      <c r="J38" s="1">
        <v>19</v>
      </c>
      <c r="K38" s="1" t="s">
        <v>331</v>
      </c>
      <c r="M38" s="1">
        <v>19</v>
      </c>
      <c r="N38" s="1" t="s">
        <v>340</v>
      </c>
      <c r="P38" s="1">
        <v>19</v>
      </c>
      <c r="Q38" s="1" t="s">
        <v>356</v>
      </c>
      <c r="S38" s="1">
        <v>19</v>
      </c>
      <c r="T38" s="1" t="s">
        <v>417</v>
      </c>
      <c r="V38" s="1">
        <v>19</v>
      </c>
      <c r="W38" s="1" t="s">
        <v>499</v>
      </c>
      <c r="Y38" s="1">
        <v>19</v>
      </c>
      <c r="Z38" s="1" t="s">
        <v>565</v>
      </c>
      <c r="AB38" s="1">
        <v>5</v>
      </c>
      <c r="AC38" s="1" t="s">
        <v>652</v>
      </c>
      <c r="AE38" s="1">
        <v>37</v>
      </c>
      <c r="AF38" s="1" t="s">
        <v>776</v>
      </c>
      <c r="AK38" s="1">
        <v>37</v>
      </c>
      <c r="AL38" s="1" t="s">
        <v>856</v>
      </c>
      <c r="AM38" s="7"/>
      <c r="AO38" s="1">
        <v>37</v>
      </c>
      <c r="AP38" s="1" t="s">
        <v>898</v>
      </c>
      <c r="AR38" s="1">
        <v>37</v>
      </c>
      <c r="AS38" s="1" t="s">
        <v>971</v>
      </c>
      <c r="AU38" s="1">
        <v>37</v>
      </c>
      <c r="AV38" s="1" t="s">
        <v>1042</v>
      </c>
      <c r="AX38" s="1">
        <v>37</v>
      </c>
      <c r="AY38" s="1" t="s">
        <v>1104</v>
      </c>
      <c r="BA38" s="1">
        <v>37</v>
      </c>
      <c r="BB38" s="1" t="s">
        <v>1149</v>
      </c>
      <c r="BD38" s="1">
        <v>37</v>
      </c>
      <c r="BE38" s="1" t="s">
        <v>1207</v>
      </c>
      <c r="BF38" s="1"/>
      <c r="BG38" s="1"/>
      <c r="BP38" s="10">
        <v>19</v>
      </c>
      <c r="BQ38" s="10" t="s">
        <v>1341</v>
      </c>
    </row>
    <row r="39" spans="1:69" ht="15.75" thickBot="1" x14ac:dyDescent="0.3">
      <c r="A39" s="1">
        <v>20</v>
      </c>
      <c r="B39" s="1" t="s">
        <v>255</v>
      </c>
      <c r="D39" s="1">
        <v>20</v>
      </c>
      <c r="E39" s="1" t="s">
        <v>264</v>
      </c>
      <c r="G39" s="1">
        <v>20</v>
      </c>
      <c r="H39" s="1" t="s">
        <v>296</v>
      </c>
      <c r="J39" s="1">
        <v>20</v>
      </c>
      <c r="K39" s="1" t="s">
        <v>331</v>
      </c>
      <c r="M39" s="1">
        <v>20</v>
      </c>
      <c r="N39" s="1" t="s">
        <v>340</v>
      </c>
      <c r="P39" s="1">
        <v>20</v>
      </c>
      <c r="Q39" s="1" t="s">
        <v>356</v>
      </c>
      <c r="S39" s="1">
        <v>20</v>
      </c>
      <c r="T39" s="1" t="s">
        <v>418</v>
      </c>
      <c r="V39" s="1">
        <v>20</v>
      </c>
      <c r="W39" s="1" t="s">
        <v>499</v>
      </c>
      <c r="Y39" s="1">
        <v>20</v>
      </c>
      <c r="Z39" s="1" t="s">
        <v>565</v>
      </c>
      <c r="AB39" s="1">
        <v>6</v>
      </c>
      <c r="AC39" s="1" t="s">
        <v>653</v>
      </c>
      <c r="AE39" s="1">
        <v>38</v>
      </c>
      <c r="AF39" s="1" t="s">
        <v>776</v>
      </c>
      <c r="AK39" s="1">
        <v>38</v>
      </c>
      <c r="AL39" s="1" t="s">
        <v>857</v>
      </c>
      <c r="AM39" s="7"/>
      <c r="AO39" s="1">
        <v>38</v>
      </c>
      <c r="AP39" s="1" t="s">
        <v>899</v>
      </c>
      <c r="AR39" s="1">
        <v>38</v>
      </c>
      <c r="AS39" s="1" t="s">
        <v>972</v>
      </c>
      <c r="AU39" s="1">
        <v>38</v>
      </c>
      <c r="AV39" s="1" t="s">
        <v>1043</v>
      </c>
      <c r="AX39" s="1">
        <v>38</v>
      </c>
      <c r="AY39" s="1" t="s">
        <v>1105</v>
      </c>
      <c r="BA39" s="1">
        <v>38</v>
      </c>
      <c r="BB39" s="1" t="s">
        <v>1150</v>
      </c>
      <c r="BD39" s="1">
        <v>38</v>
      </c>
      <c r="BE39" s="1" t="s">
        <v>1208</v>
      </c>
      <c r="BF39" s="1"/>
      <c r="BG39" s="1"/>
      <c r="BP39" s="10">
        <v>20</v>
      </c>
      <c r="BQ39" s="10" t="s">
        <v>1341</v>
      </c>
    </row>
    <row r="40" spans="1:69" ht="15.75" thickBot="1" x14ac:dyDescent="0.3">
      <c r="A40" s="1">
        <v>21</v>
      </c>
      <c r="B40" s="1" t="s">
        <v>255</v>
      </c>
      <c r="D40" s="1">
        <v>21</v>
      </c>
      <c r="E40" s="1" t="s">
        <v>264</v>
      </c>
      <c r="G40" s="1">
        <v>21</v>
      </c>
      <c r="H40" s="1" t="s">
        <v>296</v>
      </c>
      <c r="J40" s="1">
        <v>21</v>
      </c>
      <c r="K40" s="1" t="s">
        <v>331</v>
      </c>
      <c r="M40" s="1">
        <v>21</v>
      </c>
      <c r="N40" s="1" t="s">
        <v>340</v>
      </c>
      <c r="P40" s="1">
        <v>21</v>
      </c>
      <c r="Q40" s="1" t="s">
        <v>356</v>
      </c>
      <c r="S40" s="1">
        <v>21</v>
      </c>
      <c r="T40" s="1" t="s">
        <v>419</v>
      </c>
      <c r="V40" s="1">
        <v>21</v>
      </c>
      <c r="W40" s="1" t="s">
        <v>500</v>
      </c>
      <c r="Y40" s="1">
        <v>21</v>
      </c>
      <c r="Z40" s="1" t="s">
        <v>566</v>
      </c>
      <c r="AB40" s="1">
        <v>7</v>
      </c>
      <c r="AC40" s="1" t="s">
        <v>654</v>
      </c>
      <c r="AE40" s="1">
        <v>39</v>
      </c>
      <c r="AF40" s="1" t="s">
        <v>777</v>
      </c>
      <c r="AK40" s="1">
        <v>39</v>
      </c>
      <c r="AL40" s="1" t="s">
        <v>858</v>
      </c>
      <c r="AM40" s="7"/>
      <c r="AO40" s="1">
        <v>39</v>
      </c>
      <c r="AP40" s="1" t="s">
        <v>900</v>
      </c>
      <c r="AR40" s="1">
        <v>39</v>
      </c>
      <c r="AS40" s="1" t="s">
        <v>973</v>
      </c>
      <c r="AU40" s="1">
        <v>39</v>
      </c>
      <c r="AV40" s="1" t="s">
        <v>1044</v>
      </c>
      <c r="AX40" s="1">
        <v>39</v>
      </c>
      <c r="AY40" s="1" t="s">
        <v>1106</v>
      </c>
      <c r="BA40" s="1">
        <v>39</v>
      </c>
      <c r="BB40" s="1" t="s">
        <v>1151</v>
      </c>
      <c r="BD40" s="1">
        <v>39</v>
      </c>
      <c r="BE40" s="1" t="s">
        <v>1209</v>
      </c>
      <c r="BF40" s="1"/>
      <c r="BG40" s="1"/>
      <c r="BP40" s="10">
        <v>21</v>
      </c>
      <c r="BQ40" s="10" t="s">
        <v>1341</v>
      </c>
    </row>
    <row r="41" spans="1:69" ht="15.75" thickBot="1" x14ac:dyDescent="0.3">
      <c r="A41" s="1">
        <v>22</v>
      </c>
      <c r="B41" s="1" t="s">
        <v>255</v>
      </c>
      <c r="D41" s="1">
        <v>22</v>
      </c>
      <c r="E41" s="1" t="s">
        <v>264</v>
      </c>
      <c r="G41" s="1">
        <v>22</v>
      </c>
      <c r="H41" s="1" t="s">
        <v>296</v>
      </c>
      <c r="J41" s="1">
        <v>22</v>
      </c>
      <c r="K41" s="1" t="s">
        <v>331</v>
      </c>
      <c r="M41" s="1">
        <v>22</v>
      </c>
      <c r="N41" s="1" t="s">
        <v>340</v>
      </c>
      <c r="P41" s="1">
        <v>22</v>
      </c>
      <c r="Q41" s="1" t="s">
        <v>357</v>
      </c>
      <c r="S41" s="1">
        <v>22</v>
      </c>
      <c r="T41" s="1" t="s">
        <v>420</v>
      </c>
      <c r="V41" s="1">
        <v>22</v>
      </c>
      <c r="W41" s="1" t="s">
        <v>500</v>
      </c>
      <c r="Y41" s="1">
        <v>22</v>
      </c>
      <c r="Z41" s="1" t="s">
        <v>566</v>
      </c>
      <c r="AB41" s="1">
        <v>8</v>
      </c>
      <c r="AC41" s="1" t="s">
        <v>667</v>
      </c>
      <c r="AE41" s="1">
        <v>40</v>
      </c>
      <c r="AF41" s="1" t="s">
        <v>778</v>
      </c>
      <c r="AK41" s="1">
        <v>40</v>
      </c>
      <c r="AL41" s="1" t="s">
        <v>859</v>
      </c>
      <c r="AM41" s="7"/>
      <c r="AO41" s="1">
        <v>40</v>
      </c>
      <c r="AP41" s="1" t="s">
        <v>901</v>
      </c>
      <c r="AR41" s="1">
        <v>40</v>
      </c>
      <c r="AS41" s="1" t="s">
        <v>974</v>
      </c>
      <c r="AU41" s="1">
        <v>40</v>
      </c>
      <c r="AV41" s="1" t="s">
        <v>1045</v>
      </c>
      <c r="AX41" s="1">
        <v>40</v>
      </c>
      <c r="AY41" s="1" t="s">
        <v>1107</v>
      </c>
      <c r="BA41" s="1">
        <v>40</v>
      </c>
      <c r="BB41" s="1" t="s">
        <v>1152</v>
      </c>
      <c r="BD41" s="1">
        <v>40</v>
      </c>
      <c r="BE41" s="1" t="s">
        <v>1210</v>
      </c>
      <c r="BF41" s="1"/>
      <c r="BG41" s="1"/>
      <c r="BP41" s="10">
        <v>22</v>
      </c>
      <c r="BQ41" s="10" t="s">
        <v>1341</v>
      </c>
    </row>
    <row r="42" spans="1:69" ht="15.75" thickBot="1" x14ac:dyDescent="0.3">
      <c r="A42" s="1">
        <v>23</v>
      </c>
      <c r="B42" s="1" t="s">
        <v>255</v>
      </c>
      <c r="D42" s="1">
        <v>23</v>
      </c>
      <c r="E42" s="1" t="s">
        <v>265</v>
      </c>
      <c r="G42" s="1">
        <v>23</v>
      </c>
      <c r="H42" s="1" t="s">
        <v>297</v>
      </c>
      <c r="J42" s="1">
        <v>23</v>
      </c>
      <c r="K42" s="1" t="s">
        <v>331</v>
      </c>
      <c r="M42" s="1">
        <v>23</v>
      </c>
      <c r="N42" s="1" t="s">
        <v>340</v>
      </c>
      <c r="P42" s="1">
        <v>23</v>
      </c>
      <c r="Q42" s="1" t="s">
        <v>357</v>
      </c>
      <c r="S42" s="1">
        <v>23</v>
      </c>
      <c r="T42" s="1" t="s">
        <v>421</v>
      </c>
      <c r="V42" s="1">
        <v>23</v>
      </c>
      <c r="W42" s="1" t="s">
        <v>501</v>
      </c>
      <c r="Y42" s="1">
        <v>23</v>
      </c>
      <c r="Z42" s="1" t="s">
        <v>566</v>
      </c>
      <c r="AB42" s="1">
        <v>9</v>
      </c>
      <c r="AC42" s="1" t="s">
        <v>655</v>
      </c>
      <c r="AE42" s="1">
        <v>41</v>
      </c>
      <c r="AF42" s="1" t="s">
        <v>778</v>
      </c>
      <c r="AK42" s="1">
        <v>41</v>
      </c>
      <c r="AL42" s="1" t="s">
        <v>860</v>
      </c>
      <c r="AM42" s="7"/>
      <c r="AO42" s="1">
        <v>41</v>
      </c>
      <c r="AP42" s="1" t="s">
        <v>902</v>
      </c>
      <c r="AR42" s="1">
        <v>41</v>
      </c>
      <c r="AS42" s="1" t="s">
        <v>975</v>
      </c>
      <c r="AU42" s="1">
        <v>41</v>
      </c>
      <c r="AV42" s="1" t="s">
        <v>1046</v>
      </c>
      <c r="AX42" s="1">
        <v>41</v>
      </c>
      <c r="AY42" s="1" t="s">
        <v>1108</v>
      </c>
      <c r="BA42" s="1">
        <v>41</v>
      </c>
      <c r="BB42" s="1" t="s">
        <v>1153</v>
      </c>
      <c r="BD42" s="1">
        <v>41</v>
      </c>
      <c r="BE42" s="1" t="s">
        <v>1211</v>
      </c>
      <c r="BF42" s="1"/>
      <c r="BG42" s="1"/>
      <c r="BP42" s="10">
        <v>23</v>
      </c>
      <c r="BQ42" s="10" t="s">
        <v>1341</v>
      </c>
    </row>
    <row r="43" spans="1:69" ht="15.75" thickBot="1" x14ac:dyDescent="0.3">
      <c r="A43" s="1">
        <v>24</v>
      </c>
      <c r="B43" s="1" t="s">
        <v>255</v>
      </c>
      <c r="D43" s="1">
        <v>24</v>
      </c>
      <c r="E43" s="1" t="s">
        <v>265</v>
      </c>
      <c r="G43" s="1">
        <v>24</v>
      </c>
      <c r="H43" s="1" t="s">
        <v>297</v>
      </c>
      <c r="J43" s="1">
        <v>24</v>
      </c>
      <c r="K43" s="1" t="s">
        <v>331</v>
      </c>
      <c r="M43" s="1">
        <v>24</v>
      </c>
      <c r="N43" s="1" t="s">
        <v>340</v>
      </c>
      <c r="P43" s="1">
        <v>24</v>
      </c>
      <c r="Q43" s="1" t="s">
        <v>358</v>
      </c>
      <c r="S43" s="1">
        <v>24</v>
      </c>
      <c r="T43" s="1" t="s">
        <v>422</v>
      </c>
      <c r="V43" s="1">
        <v>24</v>
      </c>
      <c r="W43" s="1" t="s">
        <v>501</v>
      </c>
      <c r="Y43" s="1">
        <v>24</v>
      </c>
      <c r="Z43" s="1" t="s">
        <v>567</v>
      </c>
      <c r="AB43" s="1">
        <v>10</v>
      </c>
      <c r="AC43" s="1" t="s">
        <v>656</v>
      </c>
      <c r="AE43" s="1">
        <v>42</v>
      </c>
      <c r="AF43" s="1" t="s">
        <v>778</v>
      </c>
      <c r="AK43" s="1">
        <v>42</v>
      </c>
      <c r="AL43" s="1" t="s">
        <v>861</v>
      </c>
      <c r="AM43" s="7"/>
      <c r="AO43" s="1">
        <v>42</v>
      </c>
      <c r="AP43" s="1" t="s">
        <v>903</v>
      </c>
      <c r="AR43" s="1">
        <v>42</v>
      </c>
      <c r="AS43" s="1" t="s">
        <v>976</v>
      </c>
      <c r="AU43" s="1">
        <v>42</v>
      </c>
      <c r="AV43" s="1" t="s">
        <v>1047</v>
      </c>
      <c r="AX43" s="1">
        <v>42</v>
      </c>
      <c r="AY43" s="1" t="s">
        <v>1109</v>
      </c>
      <c r="BA43" s="1">
        <v>42</v>
      </c>
      <c r="BB43" s="1" t="s">
        <v>1154</v>
      </c>
      <c r="BD43" s="1">
        <v>42</v>
      </c>
      <c r="BE43" s="1" t="s">
        <v>1212</v>
      </c>
      <c r="BP43" s="10">
        <v>24</v>
      </c>
      <c r="BQ43" s="10" t="s">
        <v>1341</v>
      </c>
    </row>
    <row r="44" spans="1:69" ht="15.75" thickBot="1" x14ac:dyDescent="0.3">
      <c r="A44" s="1">
        <v>25</v>
      </c>
      <c r="B44" s="1" t="s">
        <v>255</v>
      </c>
      <c r="D44" s="1">
        <v>25</v>
      </c>
      <c r="E44" s="1" t="s">
        <v>265</v>
      </c>
      <c r="G44" s="1">
        <v>25</v>
      </c>
      <c r="H44" s="1" t="s">
        <v>297</v>
      </c>
      <c r="J44" s="1">
        <v>25</v>
      </c>
      <c r="K44" s="1" t="s">
        <v>331</v>
      </c>
      <c r="M44" s="1">
        <v>25</v>
      </c>
      <c r="N44" s="1" t="s">
        <v>340</v>
      </c>
      <c r="P44" s="1">
        <v>25</v>
      </c>
      <c r="Q44" s="1" t="s">
        <v>358</v>
      </c>
      <c r="S44" s="1">
        <v>25</v>
      </c>
      <c r="T44" s="1" t="s">
        <v>423</v>
      </c>
      <c r="V44" s="1">
        <v>25</v>
      </c>
      <c r="W44" s="1" t="s">
        <v>502</v>
      </c>
      <c r="Y44" s="1">
        <v>25</v>
      </c>
      <c r="Z44" s="1" t="s">
        <v>567</v>
      </c>
      <c r="AB44" s="1">
        <v>11</v>
      </c>
      <c r="AC44" s="1" t="s">
        <v>657</v>
      </c>
      <c r="AE44" s="1">
        <v>43</v>
      </c>
      <c r="AF44" s="1" t="s">
        <v>778</v>
      </c>
      <c r="AK44" s="1">
        <v>43</v>
      </c>
      <c r="AL44" s="1" t="s">
        <v>862</v>
      </c>
      <c r="AM44" s="7"/>
      <c r="AO44" s="1">
        <v>43</v>
      </c>
      <c r="AP44" s="1" t="s">
        <v>904</v>
      </c>
      <c r="AR44" s="1">
        <v>43</v>
      </c>
      <c r="AS44" s="1" t="s">
        <v>977</v>
      </c>
      <c r="AU44" s="1">
        <v>43</v>
      </c>
      <c r="AV44" s="1" t="s">
        <v>1048</v>
      </c>
      <c r="AX44" s="1">
        <v>43</v>
      </c>
      <c r="AY44" s="1" t="s">
        <v>1110</v>
      </c>
      <c r="BA44" s="1">
        <v>43</v>
      </c>
      <c r="BB44" s="1" t="s">
        <v>1155</v>
      </c>
      <c r="BD44" s="1">
        <v>43</v>
      </c>
      <c r="BE44" s="1" t="s">
        <v>1213</v>
      </c>
      <c r="BP44" s="10">
        <v>25</v>
      </c>
      <c r="BQ44" s="10" t="s">
        <v>1341</v>
      </c>
    </row>
    <row r="45" spans="1:69" ht="15.75" thickBot="1" x14ac:dyDescent="0.3">
      <c r="A45" s="1">
        <v>26</v>
      </c>
      <c r="B45" s="1" t="s">
        <v>255</v>
      </c>
      <c r="D45" s="1">
        <v>26</v>
      </c>
      <c r="E45" s="1" t="s">
        <v>265</v>
      </c>
      <c r="G45" s="1">
        <v>26</v>
      </c>
      <c r="H45" s="1" t="s">
        <v>297</v>
      </c>
      <c r="J45" s="1">
        <v>26</v>
      </c>
      <c r="K45" s="1" t="s">
        <v>331</v>
      </c>
      <c r="M45" s="1">
        <v>26</v>
      </c>
      <c r="N45" s="1" t="s">
        <v>340</v>
      </c>
      <c r="P45" s="1">
        <v>26</v>
      </c>
      <c r="Q45" s="1" t="s">
        <v>359</v>
      </c>
      <c r="S45" s="1">
        <v>26</v>
      </c>
      <c r="T45" s="1" t="s">
        <v>424</v>
      </c>
      <c r="V45" s="1">
        <v>26</v>
      </c>
      <c r="W45" s="1" t="s">
        <v>502</v>
      </c>
      <c r="Y45" s="1">
        <v>26</v>
      </c>
      <c r="Z45" s="1" t="s">
        <v>567</v>
      </c>
      <c r="AB45" s="1">
        <v>12</v>
      </c>
      <c r="AC45" s="1" t="s">
        <v>658</v>
      </c>
      <c r="AE45" s="1">
        <v>44</v>
      </c>
      <c r="AF45" s="1" t="s">
        <v>778</v>
      </c>
      <c r="AM45" s="7"/>
      <c r="AO45" s="1">
        <v>44</v>
      </c>
      <c r="AP45" s="1" t="s">
        <v>905</v>
      </c>
      <c r="AR45" s="1">
        <v>44</v>
      </c>
      <c r="AS45" s="1" t="s">
        <v>978</v>
      </c>
      <c r="AU45" s="1">
        <v>44</v>
      </c>
      <c r="AV45" s="1" t="s">
        <v>1049</v>
      </c>
      <c r="AX45" s="1">
        <v>44</v>
      </c>
      <c r="AY45" s="1" t="s">
        <v>1111</v>
      </c>
      <c r="BA45" s="1">
        <v>44</v>
      </c>
      <c r="BB45" s="1" t="s">
        <v>1156</v>
      </c>
      <c r="BD45" s="1">
        <v>44</v>
      </c>
      <c r="BE45" s="1" t="s">
        <v>1214</v>
      </c>
      <c r="BP45" s="10">
        <v>26</v>
      </c>
      <c r="BQ45" s="10" t="s">
        <v>1341</v>
      </c>
    </row>
    <row r="46" spans="1:69" ht="15.75" thickBot="1" x14ac:dyDescent="0.3">
      <c r="A46" s="1">
        <v>27</v>
      </c>
      <c r="B46" s="1" t="s">
        <v>255</v>
      </c>
      <c r="D46" s="1">
        <v>27</v>
      </c>
      <c r="E46" s="1" t="s">
        <v>265</v>
      </c>
      <c r="G46" s="1">
        <v>27</v>
      </c>
      <c r="H46" s="1" t="s">
        <v>297</v>
      </c>
      <c r="J46" s="1">
        <v>27</v>
      </c>
      <c r="K46" s="1" t="s">
        <v>331</v>
      </c>
      <c r="M46" s="1">
        <v>27</v>
      </c>
      <c r="N46" s="1" t="s">
        <v>340</v>
      </c>
      <c r="P46" s="1">
        <v>27</v>
      </c>
      <c r="Q46" s="1" t="s">
        <v>359</v>
      </c>
      <c r="S46" s="1">
        <v>27</v>
      </c>
      <c r="T46" s="1" t="s">
        <v>425</v>
      </c>
      <c r="V46" s="1">
        <v>27</v>
      </c>
      <c r="W46" s="1" t="s">
        <v>503</v>
      </c>
      <c r="Y46" s="1">
        <v>27</v>
      </c>
      <c r="Z46" s="1" t="s">
        <v>568</v>
      </c>
      <c r="AB46" s="1">
        <v>13</v>
      </c>
      <c r="AC46" s="1" t="s">
        <v>659</v>
      </c>
      <c r="AE46" s="1">
        <v>45</v>
      </c>
      <c r="AF46" s="1" t="s">
        <v>779</v>
      </c>
      <c r="AM46" s="7"/>
      <c r="AO46" s="1">
        <v>45</v>
      </c>
      <c r="AP46" s="1" t="s">
        <v>906</v>
      </c>
      <c r="AR46" s="1">
        <v>45</v>
      </c>
      <c r="AS46" s="1" t="s">
        <v>979</v>
      </c>
      <c r="AU46" s="1">
        <v>45</v>
      </c>
      <c r="AV46" s="1" t="s">
        <v>1050</v>
      </c>
      <c r="AX46" s="1">
        <v>45</v>
      </c>
      <c r="AY46" s="1" t="s">
        <v>1112</v>
      </c>
      <c r="BA46" s="1">
        <v>45</v>
      </c>
      <c r="BB46" s="1" t="s">
        <v>1157</v>
      </c>
      <c r="BP46" s="10">
        <v>27</v>
      </c>
      <c r="BQ46" s="10" t="s">
        <v>1341</v>
      </c>
    </row>
    <row r="47" spans="1:69" ht="15.75" thickBot="1" x14ac:dyDescent="0.3">
      <c r="A47" s="1">
        <v>28</v>
      </c>
      <c r="B47" s="1" t="s">
        <v>255</v>
      </c>
      <c r="D47" s="1">
        <v>28</v>
      </c>
      <c r="E47" s="1" t="s">
        <v>265</v>
      </c>
      <c r="G47" s="1">
        <v>28</v>
      </c>
      <c r="H47" s="1" t="s">
        <v>299</v>
      </c>
      <c r="J47" s="1">
        <v>28</v>
      </c>
      <c r="K47" s="1" t="s">
        <v>331</v>
      </c>
      <c r="M47" s="1">
        <v>28</v>
      </c>
      <c r="N47" s="1" t="s">
        <v>340</v>
      </c>
      <c r="P47" s="1">
        <v>28</v>
      </c>
      <c r="Q47" s="1" t="s">
        <v>360</v>
      </c>
      <c r="S47" s="1">
        <v>28</v>
      </c>
      <c r="T47" s="1" t="s">
        <v>426</v>
      </c>
      <c r="V47" s="1">
        <v>28</v>
      </c>
      <c r="W47" s="1" t="s">
        <v>503</v>
      </c>
      <c r="Y47" s="1">
        <v>28</v>
      </c>
      <c r="Z47" s="1" t="s">
        <v>568</v>
      </c>
      <c r="AB47" s="1">
        <v>14</v>
      </c>
      <c r="AC47" s="1" t="s">
        <v>660</v>
      </c>
      <c r="AE47" s="1">
        <v>46</v>
      </c>
      <c r="AF47" s="1" t="s">
        <v>779</v>
      </c>
      <c r="AM47" s="7"/>
      <c r="AO47" s="1">
        <v>46</v>
      </c>
      <c r="AP47" s="1" t="s">
        <v>907</v>
      </c>
      <c r="AR47" s="1">
        <v>46</v>
      </c>
      <c r="AS47" s="1" t="s">
        <v>980</v>
      </c>
      <c r="AU47" s="1">
        <v>46</v>
      </c>
      <c r="AV47" s="1" t="s">
        <v>1051</v>
      </c>
      <c r="BA47" s="1">
        <v>46</v>
      </c>
      <c r="BB47" s="1" t="s">
        <v>1158</v>
      </c>
      <c r="BP47" s="10">
        <v>28</v>
      </c>
      <c r="BQ47" s="10" t="s">
        <v>1341</v>
      </c>
    </row>
    <row r="48" spans="1:69" ht="15.75" thickBot="1" x14ac:dyDescent="0.3">
      <c r="A48" s="1">
        <v>29</v>
      </c>
      <c r="B48" s="1" t="s">
        <v>255</v>
      </c>
      <c r="D48" s="1">
        <v>29</v>
      </c>
      <c r="E48" s="1" t="s">
        <v>265</v>
      </c>
      <c r="G48" s="1">
        <v>29</v>
      </c>
      <c r="H48" s="1" t="s">
        <v>299</v>
      </c>
      <c r="J48" s="1">
        <v>29</v>
      </c>
      <c r="K48" s="1" t="s">
        <v>331</v>
      </c>
      <c r="M48" s="1">
        <v>29</v>
      </c>
      <c r="N48" s="1" t="s">
        <v>340</v>
      </c>
      <c r="P48" s="1">
        <v>29</v>
      </c>
      <c r="Q48" s="1" t="s">
        <v>360</v>
      </c>
      <c r="S48" s="1">
        <v>29</v>
      </c>
      <c r="T48" s="1" t="s">
        <v>427</v>
      </c>
      <c r="V48" s="1">
        <v>29</v>
      </c>
      <c r="W48" s="1" t="s">
        <v>504</v>
      </c>
      <c r="Y48" s="1">
        <v>29</v>
      </c>
      <c r="Z48" s="1" t="s">
        <v>568</v>
      </c>
      <c r="AB48" s="1">
        <v>15</v>
      </c>
      <c r="AC48" s="1" t="s">
        <v>661</v>
      </c>
      <c r="AE48" s="1">
        <v>47</v>
      </c>
      <c r="AF48" s="1" t="s">
        <v>779</v>
      </c>
      <c r="AM48" s="7"/>
      <c r="AO48" s="1">
        <v>47</v>
      </c>
      <c r="AP48" s="1" t="s">
        <v>908</v>
      </c>
      <c r="AR48" s="1">
        <v>47</v>
      </c>
      <c r="AS48" s="1" t="s">
        <v>981</v>
      </c>
      <c r="AU48" s="1">
        <v>47</v>
      </c>
      <c r="AV48" s="1" t="s">
        <v>1052</v>
      </c>
      <c r="BA48" s="1">
        <v>47</v>
      </c>
      <c r="BB48" s="1" t="s">
        <v>1159</v>
      </c>
      <c r="BP48" s="10">
        <v>29</v>
      </c>
      <c r="BQ48" s="10" t="s">
        <v>1341</v>
      </c>
    </row>
    <row r="49" spans="1:69" ht="15.75" thickBot="1" x14ac:dyDescent="0.3">
      <c r="A49" s="1">
        <v>30</v>
      </c>
      <c r="B49" s="1" t="s">
        <v>255</v>
      </c>
      <c r="D49" s="1">
        <v>30</v>
      </c>
      <c r="E49" s="1" t="s">
        <v>266</v>
      </c>
      <c r="G49" s="1">
        <v>30</v>
      </c>
      <c r="H49" s="1" t="s">
        <v>299</v>
      </c>
      <c r="J49" s="1">
        <v>30</v>
      </c>
      <c r="K49" s="1" t="s">
        <v>331</v>
      </c>
      <c r="M49" s="1">
        <v>30</v>
      </c>
      <c r="N49" s="1" t="s">
        <v>340</v>
      </c>
      <c r="P49" s="1">
        <v>30</v>
      </c>
      <c r="Q49" s="1" t="s">
        <v>361</v>
      </c>
      <c r="S49" s="1">
        <v>30</v>
      </c>
      <c r="T49" s="1" t="s">
        <v>428</v>
      </c>
      <c r="V49" s="1">
        <v>30</v>
      </c>
      <c r="W49" s="1" t="s">
        <v>504</v>
      </c>
      <c r="Y49" s="1">
        <v>30</v>
      </c>
      <c r="Z49" s="1" t="s">
        <v>569</v>
      </c>
      <c r="AB49" s="1">
        <v>16</v>
      </c>
      <c r="AC49" s="1" t="s">
        <v>662</v>
      </c>
      <c r="AE49" s="1">
        <v>48</v>
      </c>
      <c r="AF49" s="1" t="s">
        <v>780</v>
      </c>
      <c r="AM49" s="7"/>
      <c r="AO49" s="1">
        <v>48</v>
      </c>
      <c r="AP49" s="1" t="s">
        <v>909</v>
      </c>
      <c r="AR49" s="1">
        <v>48</v>
      </c>
      <c r="AS49" s="1" t="s">
        <v>982</v>
      </c>
      <c r="AU49" s="1">
        <v>48</v>
      </c>
      <c r="AV49" s="1" t="s">
        <v>1053</v>
      </c>
      <c r="BA49" s="1">
        <v>48</v>
      </c>
      <c r="BB49" s="1" t="s">
        <v>1160</v>
      </c>
      <c r="BP49" s="10">
        <v>30</v>
      </c>
      <c r="BQ49" s="10" t="s">
        <v>1341</v>
      </c>
    </row>
    <row r="50" spans="1:69" ht="15.75" thickBot="1" x14ac:dyDescent="0.3">
      <c r="A50" s="1">
        <v>31</v>
      </c>
      <c r="B50" s="1" t="s">
        <v>255</v>
      </c>
      <c r="D50" s="1">
        <v>31</v>
      </c>
      <c r="E50" s="1" t="s">
        <v>266</v>
      </c>
      <c r="G50" s="1">
        <v>31</v>
      </c>
      <c r="H50" s="1" t="s">
        <v>299</v>
      </c>
      <c r="J50" s="1">
        <v>31</v>
      </c>
      <c r="K50" s="1" t="s">
        <v>332</v>
      </c>
      <c r="M50" s="1">
        <v>31</v>
      </c>
      <c r="N50" s="1" t="s">
        <v>345</v>
      </c>
      <c r="P50" s="1">
        <v>31</v>
      </c>
      <c r="Q50" s="1" t="s">
        <v>361</v>
      </c>
      <c r="S50" s="1">
        <v>31</v>
      </c>
      <c r="T50" s="1" t="s">
        <v>1293</v>
      </c>
      <c r="V50" s="1">
        <v>31</v>
      </c>
      <c r="W50" s="1" t="s">
        <v>505</v>
      </c>
      <c r="Y50" s="1">
        <v>31</v>
      </c>
      <c r="Z50" s="1" t="s">
        <v>569</v>
      </c>
      <c r="AB50" s="1">
        <v>17</v>
      </c>
      <c r="AC50" s="1" t="s">
        <v>663</v>
      </c>
      <c r="AE50" s="1">
        <v>49</v>
      </c>
      <c r="AF50" s="1" t="s">
        <v>780</v>
      </c>
      <c r="AM50" s="7"/>
      <c r="AO50" s="1">
        <v>49</v>
      </c>
      <c r="AP50" s="1" t="s">
        <v>910</v>
      </c>
      <c r="AR50" s="1">
        <v>49</v>
      </c>
      <c r="AS50" s="1" t="s">
        <v>983</v>
      </c>
      <c r="AU50" s="1">
        <v>49</v>
      </c>
      <c r="AV50" s="1" t="s">
        <v>1054</v>
      </c>
      <c r="BA50" s="1">
        <v>49</v>
      </c>
      <c r="BB50" s="1" t="s">
        <v>1161</v>
      </c>
      <c r="BP50" s="10">
        <v>31</v>
      </c>
      <c r="BQ50" s="10" t="s">
        <v>1341</v>
      </c>
    </row>
    <row r="51" spans="1:69" ht="15.75" thickBot="1" x14ac:dyDescent="0.3">
      <c r="A51" s="1">
        <v>32</v>
      </c>
      <c r="B51" s="1" t="s">
        <v>255</v>
      </c>
      <c r="D51" s="1">
        <v>32</v>
      </c>
      <c r="E51" s="1" t="s">
        <v>266</v>
      </c>
      <c r="G51" s="1">
        <v>32</v>
      </c>
      <c r="H51" s="1" t="s">
        <v>299</v>
      </c>
      <c r="J51" s="1">
        <v>32</v>
      </c>
      <c r="K51" s="1" t="s">
        <v>332</v>
      </c>
      <c r="M51" s="1">
        <v>32</v>
      </c>
      <c r="N51" s="1" t="s">
        <v>345</v>
      </c>
      <c r="P51" s="1">
        <v>32</v>
      </c>
      <c r="Q51" s="1" t="s">
        <v>362</v>
      </c>
      <c r="S51" s="1">
        <v>32</v>
      </c>
      <c r="T51" s="1" t="s">
        <v>429</v>
      </c>
      <c r="V51" s="1">
        <v>32</v>
      </c>
      <c r="W51" s="1" t="s">
        <v>505</v>
      </c>
      <c r="Y51" s="1">
        <v>32</v>
      </c>
      <c r="Z51" s="1" t="s">
        <v>569</v>
      </c>
      <c r="AB51" s="1">
        <v>18</v>
      </c>
      <c r="AC51" s="1" t="s">
        <v>664</v>
      </c>
      <c r="AE51" s="1">
        <v>50</v>
      </c>
      <c r="AF51" s="1" t="s">
        <v>780</v>
      </c>
      <c r="AM51" s="7"/>
      <c r="AO51" s="1">
        <v>50</v>
      </c>
      <c r="AP51" s="1" t="s">
        <v>911</v>
      </c>
      <c r="AR51" s="1">
        <v>50</v>
      </c>
      <c r="AS51" s="1" t="s">
        <v>984</v>
      </c>
      <c r="AU51" s="1">
        <v>50</v>
      </c>
      <c r="AV51" s="1" t="s">
        <v>1055</v>
      </c>
      <c r="BA51" s="1">
        <v>50</v>
      </c>
      <c r="BB51" s="1" t="s">
        <v>1162</v>
      </c>
      <c r="BP51" s="10">
        <v>32</v>
      </c>
      <c r="BQ51" s="10" t="s">
        <v>1341</v>
      </c>
    </row>
    <row r="52" spans="1:69" ht="15.75" thickBot="1" x14ac:dyDescent="0.3">
      <c r="A52" s="1">
        <v>33</v>
      </c>
      <c r="B52" s="1" t="s">
        <v>255</v>
      </c>
      <c r="D52" s="1">
        <v>33</v>
      </c>
      <c r="E52" s="1" t="s">
        <v>266</v>
      </c>
      <c r="G52" s="1">
        <v>33</v>
      </c>
      <c r="H52" s="1" t="s">
        <v>300</v>
      </c>
      <c r="J52" s="1">
        <v>33</v>
      </c>
      <c r="K52" s="1" t="s">
        <v>332</v>
      </c>
      <c r="M52" s="1">
        <v>33</v>
      </c>
      <c r="N52" s="1" t="s">
        <v>345</v>
      </c>
      <c r="P52" s="1">
        <v>33</v>
      </c>
      <c r="Q52" s="1" t="s">
        <v>362</v>
      </c>
      <c r="S52" s="1">
        <v>33</v>
      </c>
      <c r="T52" s="1" t="s">
        <v>1292</v>
      </c>
      <c r="V52" s="1">
        <v>33</v>
      </c>
      <c r="W52" s="1" t="s">
        <v>515</v>
      </c>
      <c r="Y52" s="1">
        <v>33</v>
      </c>
      <c r="Z52" s="1" t="s">
        <v>570</v>
      </c>
      <c r="AB52" s="1">
        <v>19</v>
      </c>
      <c r="AC52" s="1" t="s">
        <v>665</v>
      </c>
      <c r="AE52" s="1">
        <v>51</v>
      </c>
      <c r="AF52" s="1" t="s">
        <v>780</v>
      </c>
      <c r="AM52" s="7"/>
      <c r="AO52" s="1">
        <v>51</v>
      </c>
      <c r="AP52" s="1" t="s">
        <v>912</v>
      </c>
      <c r="AR52" s="1">
        <v>51</v>
      </c>
      <c r="AS52" s="1" t="s">
        <v>985</v>
      </c>
      <c r="AU52" s="1">
        <v>51</v>
      </c>
      <c r="AV52" s="1" t="s">
        <v>1056</v>
      </c>
      <c r="BA52" s="1">
        <v>51</v>
      </c>
      <c r="BB52" s="1" t="s">
        <v>1163</v>
      </c>
      <c r="BP52" s="10">
        <v>33</v>
      </c>
      <c r="BQ52" s="10" t="s">
        <v>1341</v>
      </c>
    </row>
    <row r="53" spans="1:69" ht="15.75" thickBot="1" x14ac:dyDescent="0.3">
      <c r="A53" s="1">
        <v>34</v>
      </c>
      <c r="B53" s="1" t="s">
        <v>255</v>
      </c>
      <c r="D53" s="1">
        <v>34</v>
      </c>
      <c r="E53" s="1" t="s">
        <v>266</v>
      </c>
      <c r="G53" s="1">
        <v>34</v>
      </c>
      <c r="H53" s="1" t="s">
        <v>300</v>
      </c>
      <c r="J53" s="1">
        <v>34</v>
      </c>
      <c r="K53" s="1" t="s">
        <v>332</v>
      </c>
      <c r="M53" s="1">
        <v>34</v>
      </c>
      <c r="N53" s="1" t="s">
        <v>345</v>
      </c>
      <c r="P53" s="1">
        <v>34</v>
      </c>
      <c r="Q53" s="1" t="s">
        <v>363</v>
      </c>
      <c r="S53" s="1">
        <v>34</v>
      </c>
      <c r="T53" s="1" t="s">
        <v>430</v>
      </c>
      <c r="V53" s="1">
        <v>34</v>
      </c>
      <c r="W53" s="1" t="s">
        <v>515</v>
      </c>
      <c r="Y53" s="1">
        <v>34</v>
      </c>
      <c r="Z53" s="1" t="s">
        <v>570</v>
      </c>
      <c r="AB53" s="1">
        <v>20</v>
      </c>
      <c r="AC53" s="1" t="s">
        <v>666</v>
      </c>
      <c r="AE53" s="1">
        <v>52</v>
      </c>
      <c r="AF53" s="1" t="s">
        <v>780</v>
      </c>
      <c r="AM53" s="7"/>
      <c r="AO53" s="1">
        <v>52</v>
      </c>
      <c r="AP53" s="1" t="s">
        <v>913</v>
      </c>
      <c r="AR53" s="1">
        <v>52</v>
      </c>
      <c r="AS53" s="1" t="s">
        <v>986</v>
      </c>
      <c r="AU53" s="1">
        <v>52</v>
      </c>
      <c r="AV53" s="1" t="s">
        <v>1057</v>
      </c>
      <c r="BA53" s="1">
        <v>52</v>
      </c>
      <c r="BB53" s="1" t="s">
        <v>1164</v>
      </c>
      <c r="BP53" s="10">
        <v>34</v>
      </c>
      <c r="BQ53" s="10" t="s">
        <v>1341</v>
      </c>
    </row>
    <row r="54" spans="1:69" ht="15.75" thickBot="1" x14ac:dyDescent="0.3">
      <c r="A54" s="1">
        <v>35</v>
      </c>
      <c r="B54" s="1" t="s">
        <v>255</v>
      </c>
      <c r="D54" s="1">
        <v>35</v>
      </c>
      <c r="E54" s="1" t="s">
        <v>268</v>
      </c>
      <c r="G54" s="1">
        <v>35</v>
      </c>
      <c r="H54" s="1" t="s">
        <v>300</v>
      </c>
      <c r="J54" s="1">
        <v>35</v>
      </c>
      <c r="K54" s="1" t="s">
        <v>332</v>
      </c>
      <c r="M54" s="1">
        <v>35</v>
      </c>
      <c r="N54" s="1" t="s">
        <v>345</v>
      </c>
      <c r="P54" s="1">
        <v>35</v>
      </c>
      <c r="Q54" s="1" t="s">
        <v>363</v>
      </c>
      <c r="S54" s="1">
        <v>35</v>
      </c>
      <c r="T54" s="1" t="s">
        <v>431</v>
      </c>
      <c r="V54" s="1">
        <v>35</v>
      </c>
      <c r="W54" s="1" t="s">
        <v>506</v>
      </c>
      <c r="Y54" s="1">
        <v>35</v>
      </c>
      <c r="Z54" s="1" t="s">
        <v>570</v>
      </c>
      <c r="AE54" s="1">
        <v>53</v>
      </c>
      <c r="AF54" s="1" t="s">
        <v>781</v>
      </c>
      <c r="AM54" s="7"/>
      <c r="AO54" s="1">
        <v>53</v>
      </c>
      <c r="AP54" s="1" t="s">
        <v>914</v>
      </c>
      <c r="AR54" s="1">
        <v>53</v>
      </c>
      <c r="AS54" s="1" t="s">
        <v>987</v>
      </c>
      <c r="AU54" s="1">
        <v>53</v>
      </c>
      <c r="AV54" s="1" t="s">
        <v>1058</v>
      </c>
      <c r="BA54" s="1">
        <v>53</v>
      </c>
      <c r="BB54" s="1" t="s">
        <v>1165</v>
      </c>
      <c r="BP54" s="10">
        <v>35</v>
      </c>
      <c r="BQ54" s="10" t="s">
        <v>1341</v>
      </c>
    </row>
    <row r="55" spans="1:69" ht="15.75" thickBot="1" x14ac:dyDescent="0.3">
      <c r="A55" s="1">
        <v>36</v>
      </c>
      <c r="B55" s="1" t="s">
        <v>255</v>
      </c>
      <c r="D55" s="1">
        <v>36</v>
      </c>
      <c r="E55" s="1" t="s">
        <v>268</v>
      </c>
      <c r="G55" s="1">
        <v>36</v>
      </c>
      <c r="H55" s="1" t="s">
        <v>300</v>
      </c>
      <c r="J55" s="1">
        <v>36</v>
      </c>
      <c r="K55" s="1" t="s">
        <v>332</v>
      </c>
      <c r="M55" s="1">
        <v>36</v>
      </c>
      <c r="N55" s="1" t="s">
        <v>345</v>
      </c>
      <c r="P55" s="1">
        <v>36</v>
      </c>
      <c r="Q55" s="1" t="s">
        <v>364</v>
      </c>
      <c r="S55" s="1">
        <v>36</v>
      </c>
      <c r="T55" s="1" t="s">
        <v>432</v>
      </c>
      <c r="V55" s="1">
        <v>36</v>
      </c>
      <c r="W55" s="1" t="s">
        <v>506</v>
      </c>
      <c r="Y55" s="1">
        <v>36</v>
      </c>
      <c r="Z55" s="1" t="s">
        <v>571</v>
      </c>
      <c r="AB55" s="1" t="s">
        <v>622</v>
      </c>
      <c r="AC55" s="1" t="s">
        <v>614</v>
      </c>
      <c r="AE55" s="1">
        <v>54</v>
      </c>
      <c r="AF55" s="1" t="s">
        <v>782</v>
      </c>
      <c r="AM55" s="7"/>
      <c r="AO55" s="1">
        <v>54</v>
      </c>
      <c r="AP55" s="1" t="s">
        <v>915</v>
      </c>
      <c r="AR55" s="1">
        <v>54</v>
      </c>
      <c r="AS55" s="1" t="s">
        <v>988</v>
      </c>
      <c r="AU55" s="1">
        <v>54</v>
      </c>
      <c r="AV55" s="1" t="s">
        <v>1059</v>
      </c>
      <c r="BA55" s="1">
        <v>54</v>
      </c>
      <c r="BB55" s="1" t="s">
        <v>1166</v>
      </c>
      <c r="BP55" s="10">
        <v>36</v>
      </c>
      <c r="BQ55" s="10" t="s">
        <v>696</v>
      </c>
    </row>
    <row r="56" spans="1:69" ht="15.75" thickBot="1" x14ac:dyDescent="0.3">
      <c r="A56" s="1">
        <v>37</v>
      </c>
      <c r="B56" s="1" t="s">
        <v>255</v>
      </c>
      <c r="D56" s="1">
        <v>37</v>
      </c>
      <c r="E56" s="1" t="s">
        <v>268</v>
      </c>
      <c r="G56" s="1">
        <v>37</v>
      </c>
      <c r="H56" s="1" t="s">
        <v>300</v>
      </c>
      <c r="J56" s="1">
        <v>37</v>
      </c>
      <c r="K56" s="1" t="s">
        <v>332</v>
      </c>
      <c r="M56" s="1">
        <v>37</v>
      </c>
      <c r="N56" s="1" t="s">
        <v>345</v>
      </c>
      <c r="P56" s="1">
        <v>37</v>
      </c>
      <c r="Q56" s="1" t="s">
        <v>364</v>
      </c>
      <c r="S56" s="1">
        <v>37</v>
      </c>
      <c r="T56" s="1" t="s">
        <v>433</v>
      </c>
      <c r="V56" s="1">
        <v>37</v>
      </c>
      <c r="W56" s="1" t="s">
        <v>355</v>
      </c>
      <c r="Y56" s="1">
        <v>37</v>
      </c>
      <c r="Z56" s="1" t="s">
        <v>571</v>
      </c>
      <c r="AB56" s="1">
        <v>1</v>
      </c>
      <c r="AC56" s="1" t="s">
        <v>668</v>
      </c>
      <c r="AE56" s="1">
        <v>55</v>
      </c>
      <c r="AF56" s="1" t="s">
        <v>783</v>
      </c>
      <c r="AM56" s="7"/>
      <c r="AO56" s="1">
        <v>55</v>
      </c>
      <c r="AP56" s="1" t="s">
        <v>916</v>
      </c>
      <c r="AR56" s="1">
        <v>55</v>
      </c>
      <c r="AS56" s="1" t="s">
        <v>989</v>
      </c>
      <c r="AU56" s="1">
        <v>55</v>
      </c>
      <c r="AV56" s="1" t="s">
        <v>1060</v>
      </c>
      <c r="BA56" s="1">
        <v>55</v>
      </c>
      <c r="BB56" s="1" t="s">
        <v>1167</v>
      </c>
      <c r="BP56" s="10">
        <v>37</v>
      </c>
      <c r="BQ56" s="10" t="s">
        <v>696</v>
      </c>
    </row>
    <row r="57" spans="1:69" ht="15.75" thickBot="1" x14ac:dyDescent="0.3">
      <c r="A57" s="1">
        <v>38</v>
      </c>
      <c r="B57" s="1" t="s">
        <v>255</v>
      </c>
      <c r="D57" s="1">
        <v>38</v>
      </c>
      <c r="E57" s="1" t="s">
        <v>268</v>
      </c>
      <c r="G57" s="1">
        <v>38</v>
      </c>
      <c r="H57" s="1" t="s">
        <v>301</v>
      </c>
      <c r="J57" s="1">
        <v>38</v>
      </c>
      <c r="K57" s="1" t="s">
        <v>332</v>
      </c>
      <c r="M57" s="1">
        <v>38</v>
      </c>
      <c r="N57" s="1" t="s">
        <v>345</v>
      </c>
      <c r="P57" s="1">
        <v>38</v>
      </c>
      <c r="Q57" s="1" t="s">
        <v>365</v>
      </c>
      <c r="S57" s="1">
        <v>38</v>
      </c>
      <c r="T57" s="1" t="s">
        <v>434</v>
      </c>
      <c r="V57" s="1">
        <v>38</v>
      </c>
      <c r="W57" s="1" t="s">
        <v>355</v>
      </c>
      <c r="Y57" s="1">
        <v>38</v>
      </c>
      <c r="Z57" s="1" t="s">
        <v>571</v>
      </c>
      <c r="AB57" s="1">
        <v>2</v>
      </c>
      <c r="AC57" s="1" t="s">
        <v>669</v>
      </c>
      <c r="AE57" s="1">
        <v>56</v>
      </c>
      <c r="AF57" s="1" t="s">
        <v>784</v>
      </c>
      <c r="AM57" s="7"/>
      <c r="AO57" s="1">
        <v>56</v>
      </c>
      <c r="AP57" s="1" t="s">
        <v>917</v>
      </c>
      <c r="AR57" s="1">
        <v>56</v>
      </c>
      <c r="AS57" s="1" t="s">
        <v>990</v>
      </c>
      <c r="AU57" s="1">
        <v>56</v>
      </c>
      <c r="AV57" s="1" t="s">
        <v>1061</v>
      </c>
      <c r="BA57" s="1">
        <v>56</v>
      </c>
      <c r="BB57" s="1" t="s">
        <v>1168</v>
      </c>
      <c r="BP57" s="10">
        <v>38</v>
      </c>
      <c r="BQ57" s="10" t="s">
        <v>696</v>
      </c>
    </row>
    <row r="58" spans="1:69" ht="15.75" thickBot="1" x14ac:dyDescent="0.3">
      <c r="A58" s="1">
        <v>39</v>
      </c>
      <c r="B58" s="1" t="s">
        <v>255</v>
      </c>
      <c r="D58" s="1">
        <v>39</v>
      </c>
      <c r="E58" s="1" t="s">
        <v>268</v>
      </c>
      <c r="G58" s="1">
        <v>39</v>
      </c>
      <c r="H58" s="1" t="s">
        <v>301</v>
      </c>
      <c r="J58" s="1">
        <v>39</v>
      </c>
      <c r="K58" s="1" t="s">
        <v>332</v>
      </c>
      <c r="M58" s="1">
        <v>39</v>
      </c>
      <c r="N58" s="1" t="s">
        <v>345</v>
      </c>
      <c r="P58" s="1">
        <v>39</v>
      </c>
      <c r="Q58" s="1" t="s">
        <v>365</v>
      </c>
      <c r="S58" s="1">
        <v>39</v>
      </c>
      <c r="T58" s="1" t="s">
        <v>435</v>
      </c>
      <c r="V58" s="1">
        <v>39</v>
      </c>
      <c r="W58" s="1" t="s">
        <v>507</v>
      </c>
      <c r="Y58" s="1">
        <v>39</v>
      </c>
      <c r="Z58" s="1" t="s">
        <v>572</v>
      </c>
      <c r="AB58" s="1">
        <v>3</v>
      </c>
      <c r="AC58" s="1" t="s">
        <v>670</v>
      </c>
      <c r="AE58" s="1">
        <v>57</v>
      </c>
      <c r="AF58" s="1" t="s">
        <v>787</v>
      </c>
      <c r="AM58" s="7"/>
      <c r="AO58" s="1">
        <v>57</v>
      </c>
      <c r="AP58" s="1" t="s">
        <v>918</v>
      </c>
      <c r="AR58" s="1">
        <v>57</v>
      </c>
      <c r="AS58" s="1" t="s">
        <v>991</v>
      </c>
      <c r="AU58" s="1">
        <v>57</v>
      </c>
      <c r="AV58" s="1" t="s">
        <v>1062</v>
      </c>
      <c r="BA58" s="1">
        <v>57</v>
      </c>
      <c r="BB58" s="1" t="s">
        <v>1169</v>
      </c>
      <c r="BP58" s="10">
        <v>39</v>
      </c>
      <c r="BQ58" s="10" t="s">
        <v>696</v>
      </c>
    </row>
    <row r="59" spans="1:69" ht="15.75" thickBot="1" x14ac:dyDescent="0.3">
      <c r="A59" s="1">
        <v>40</v>
      </c>
      <c r="B59" s="1" t="s">
        <v>255</v>
      </c>
      <c r="D59" s="1">
        <v>40</v>
      </c>
      <c r="E59" s="1" t="s">
        <v>267</v>
      </c>
      <c r="G59" s="1">
        <v>40</v>
      </c>
      <c r="H59" s="1" t="s">
        <v>301</v>
      </c>
      <c r="J59" s="1">
        <v>40</v>
      </c>
      <c r="K59" s="1" t="s">
        <v>332</v>
      </c>
      <c r="M59" s="1">
        <v>40</v>
      </c>
      <c r="N59" s="1" t="s">
        <v>345</v>
      </c>
      <c r="P59" s="1">
        <v>40</v>
      </c>
      <c r="Q59" s="1" t="s">
        <v>366</v>
      </c>
      <c r="S59" s="1">
        <v>40</v>
      </c>
      <c r="T59" s="1" t="s">
        <v>436</v>
      </c>
      <c r="V59" s="1">
        <v>40</v>
      </c>
      <c r="W59" s="1" t="s">
        <v>507</v>
      </c>
      <c r="Y59" s="1">
        <v>40</v>
      </c>
      <c r="Z59" s="1" t="s">
        <v>572</v>
      </c>
      <c r="AB59" s="1">
        <v>4</v>
      </c>
      <c r="AC59" s="1" t="s">
        <v>671</v>
      </c>
      <c r="AE59" s="1">
        <v>58</v>
      </c>
      <c r="AF59" s="1" t="s">
        <v>785</v>
      </c>
      <c r="AM59" s="7"/>
      <c r="AO59" s="1">
        <v>58</v>
      </c>
      <c r="AP59" s="1" t="s">
        <v>919</v>
      </c>
      <c r="AR59" s="1">
        <v>58</v>
      </c>
      <c r="AS59" s="1" t="s">
        <v>992</v>
      </c>
      <c r="AU59" s="1">
        <v>58</v>
      </c>
      <c r="AV59" s="1" t="s">
        <v>1063</v>
      </c>
      <c r="BA59" s="1">
        <v>58</v>
      </c>
      <c r="BB59" s="1" t="s">
        <v>1170</v>
      </c>
      <c r="BP59" s="10">
        <v>40</v>
      </c>
      <c r="BQ59" s="10" t="s">
        <v>696</v>
      </c>
    </row>
    <row r="60" spans="1:69" ht="15.75" thickBot="1" x14ac:dyDescent="0.3">
      <c r="A60" s="1">
        <v>41</v>
      </c>
      <c r="B60" s="1" t="s">
        <v>255</v>
      </c>
      <c r="D60" s="1">
        <v>41</v>
      </c>
      <c r="E60" s="1" t="s">
        <v>267</v>
      </c>
      <c r="G60" s="1">
        <v>41</v>
      </c>
      <c r="H60" s="1" t="s">
        <v>301</v>
      </c>
      <c r="J60" s="1">
        <v>41</v>
      </c>
      <c r="K60" s="1" t="s">
        <v>333</v>
      </c>
      <c r="M60" s="1">
        <v>41</v>
      </c>
      <c r="N60" s="1" t="s">
        <v>345</v>
      </c>
      <c r="P60" s="1">
        <v>41</v>
      </c>
      <c r="Q60" s="1" t="s">
        <v>366</v>
      </c>
      <c r="S60" s="1">
        <v>41</v>
      </c>
      <c r="T60" s="1" t="s">
        <v>437</v>
      </c>
      <c r="V60" s="1">
        <v>41</v>
      </c>
      <c r="W60" s="1" t="s">
        <v>508</v>
      </c>
      <c r="Y60" s="1">
        <v>41</v>
      </c>
      <c r="Z60" s="1" t="s">
        <v>572</v>
      </c>
      <c r="AB60" s="1">
        <v>5</v>
      </c>
      <c r="AC60" s="1" t="s">
        <v>672</v>
      </c>
      <c r="AE60" s="1">
        <v>59</v>
      </c>
      <c r="AF60" s="1" t="s">
        <v>786</v>
      </c>
      <c r="AM60" s="7"/>
      <c r="AO60" s="1">
        <v>59</v>
      </c>
      <c r="AP60" s="1" t="s">
        <v>920</v>
      </c>
      <c r="AR60" s="1">
        <v>59</v>
      </c>
      <c r="AS60" s="1" t="s">
        <v>993</v>
      </c>
      <c r="AU60" s="1">
        <v>59</v>
      </c>
      <c r="AV60" s="1" t="s">
        <v>1064</v>
      </c>
      <c r="BP60" s="10">
        <v>41</v>
      </c>
      <c r="BQ60" s="10" t="s">
        <v>696</v>
      </c>
    </row>
    <row r="61" spans="1:69" ht="15.75" thickBot="1" x14ac:dyDescent="0.3">
      <c r="A61" s="1">
        <v>42</v>
      </c>
      <c r="B61" s="1" t="s">
        <v>255</v>
      </c>
      <c r="D61" s="1">
        <v>42</v>
      </c>
      <c r="E61" s="1" t="s">
        <v>267</v>
      </c>
      <c r="G61" s="1">
        <v>42</v>
      </c>
      <c r="H61" s="1" t="s">
        <v>301</v>
      </c>
      <c r="J61" s="1">
        <v>42</v>
      </c>
      <c r="K61" s="1" t="s">
        <v>333</v>
      </c>
      <c r="M61" s="1">
        <v>42</v>
      </c>
      <c r="N61" s="1" t="s">
        <v>345</v>
      </c>
      <c r="P61" s="1">
        <v>42</v>
      </c>
      <c r="Q61" s="1" t="s">
        <v>367</v>
      </c>
      <c r="S61" s="1">
        <v>42</v>
      </c>
      <c r="T61" s="1" t="s">
        <v>438</v>
      </c>
      <c r="V61" s="1">
        <v>42</v>
      </c>
      <c r="W61" s="1" t="s">
        <v>508</v>
      </c>
      <c r="Y61" s="1">
        <v>42</v>
      </c>
      <c r="Z61" s="1" t="s">
        <v>573</v>
      </c>
      <c r="AB61" s="1">
        <v>6</v>
      </c>
      <c r="AC61" s="1" t="s">
        <v>673</v>
      </c>
      <c r="AE61" s="1">
        <v>60</v>
      </c>
      <c r="AF61" s="1" t="s">
        <v>786</v>
      </c>
      <c r="AM61" s="7"/>
      <c r="AO61" s="1">
        <v>60</v>
      </c>
      <c r="AP61" s="1" t="s">
        <v>921</v>
      </c>
      <c r="AR61" s="1">
        <v>60</v>
      </c>
      <c r="AS61" s="1" t="s">
        <v>994</v>
      </c>
      <c r="AU61" s="1">
        <v>60</v>
      </c>
      <c r="AV61" s="1" t="s">
        <v>1065</v>
      </c>
      <c r="BP61" s="10">
        <v>42</v>
      </c>
      <c r="BQ61" s="10" t="s">
        <v>696</v>
      </c>
    </row>
    <row r="62" spans="1:69" ht="15.75" thickBot="1" x14ac:dyDescent="0.3">
      <c r="A62" s="1">
        <v>43</v>
      </c>
      <c r="B62" s="1" t="s">
        <v>255</v>
      </c>
      <c r="D62" s="1">
        <v>43</v>
      </c>
      <c r="E62" s="1" t="s">
        <v>267</v>
      </c>
      <c r="G62" s="1">
        <v>43</v>
      </c>
      <c r="H62" s="1" t="s">
        <v>302</v>
      </c>
      <c r="J62" s="1">
        <v>43</v>
      </c>
      <c r="K62" s="1" t="s">
        <v>333</v>
      </c>
      <c r="M62" s="1">
        <v>43</v>
      </c>
      <c r="N62" s="1" t="s">
        <v>345</v>
      </c>
      <c r="P62" s="1">
        <v>43</v>
      </c>
      <c r="Q62" s="1" t="s">
        <v>367</v>
      </c>
      <c r="S62" s="1">
        <v>43</v>
      </c>
      <c r="T62" s="1" t="s">
        <v>439</v>
      </c>
      <c r="V62" s="1">
        <v>43</v>
      </c>
      <c r="W62" s="1" t="s">
        <v>509</v>
      </c>
      <c r="Y62" s="1">
        <v>43</v>
      </c>
      <c r="Z62" s="1" t="s">
        <v>573</v>
      </c>
      <c r="AB62" s="1">
        <v>7</v>
      </c>
      <c r="AC62" s="1" t="s">
        <v>674</v>
      </c>
      <c r="AE62" s="1">
        <v>61</v>
      </c>
      <c r="AF62" s="1" t="s">
        <v>786</v>
      </c>
      <c r="AM62" s="7"/>
      <c r="AO62" s="1">
        <v>61</v>
      </c>
      <c r="AP62" s="1" t="s">
        <v>922</v>
      </c>
      <c r="AR62" s="1">
        <v>61</v>
      </c>
      <c r="AS62" s="1" t="s">
        <v>995</v>
      </c>
      <c r="AU62" s="1">
        <v>61</v>
      </c>
      <c r="AV62" s="1" t="s">
        <v>1066</v>
      </c>
      <c r="BP62" s="10">
        <v>43</v>
      </c>
      <c r="BQ62" s="10" t="s">
        <v>696</v>
      </c>
    </row>
    <row r="63" spans="1:69" ht="15.75" thickBot="1" x14ac:dyDescent="0.3">
      <c r="A63" s="1">
        <v>44</v>
      </c>
      <c r="B63" s="1" t="s">
        <v>255</v>
      </c>
      <c r="D63" s="1">
        <v>44</v>
      </c>
      <c r="E63" s="1" t="s">
        <v>267</v>
      </c>
      <c r="G63" s="1">
        <v>44</v>
      </c>
      <c r="H63" s="1" t="s">
        <v>302</v>
      </c>
      <c r="J63" s="1">
        <v>44</v>
      </c>
      <c r="K63" s="1" t="s">
        <v>333</v>
      </c>
      <c r="M63" s="1">
        <v>44</v>
      </c>
      <c r="N63" s="1" t="s">
        <v>345</v>
      </c>
      <c r="P63" s="1">
        <v>44</v>
      </c>
      <c r="Q63" s="1" t="s">
        <v>368</v>
      </c>
      <c r="S63" s="1">
        <v>44</v>
      </c>
      <c r="T63" s="1" t="s">
        <v>440</v>
      </c>
      <c r="V63" s="1">
        <v>44</v>
      </c>
      <c r="W63" s="1" t="s">
        <v>509</v>
      </c>
      <c r="Y63" s="1">
        <v>44</v>
      </c>
      <c r="Z63" s="1" t="s">
        <v>574</v>
      </c>
      <c r="AB63" s="1">
        <v>8</v>
      </c>
      <c r="AC63" s="1" t="s">
        <v>675</v>
      </c>
      <c r="AE63" s="1">
        <v>62</v>
      </c>
      <c r="AF63" s="1" t="s">
        <v>786</v>
      </c>
      <c r="AM63" s="7"/>
      <c r="AO63" s="1">
        <v>62</v>
      </c>
      <c r="AP63" s="1" t="s">
        <v>923</v>
      </c>
      <c r="AR63" s="1">
        <v>62</v>
      </c>
      <c r="AS63" s="1" t="s">
        <v>996</v>
      </c>
      <c r="AU63" s="1">
        <v>62</v>
      </c>
      <c r="AV63" s="1" t="s">
        <v>1067</v>
      </c>
      <c r="BP63" s="10">
        <v>44</v>
      </c>
      <c r="BQ63" s="10" t="s">
        <v>696</v>
      </c>
    </row>
    <row r="64" spans="1:69" ht="15.75" thickBot="1" x14ac:dyDescent="0.3">
      <c r="A64" s="1">
        <v>45</v>
      </c>
      <c r="B64" s="1" t="s">
        <v>255</v>
      </c>
      <c r="D64" s="1">
        <v>45</v>
      </c>
      <c r="E64" s="1" t="s">
        <v>267</v>
      </c>
      <c r="G64" s="1">
        <v>45</v>
      </c>
      <c r="H64" s="1" t="s">
        <v>302</v>
      </c>
      <c r="J64" s="1">
        <v>45</v>
      </c>
      <c r="K64" s="1" t="s">
        <v>333</v>
      </c>
      <c r="M64" s="1">
        <v>45</v>
      </c>
      <c r="N64" s="1" t="s">
        <v>345</v>
      </c>
      <c r="P64" s="1">
        <v>45</v>
      </c>
      <c r="Q64" s="1" t="s">
        <v>368</v>
      </c>
      <c r="S64" s="1">
        <v>45</v>
      </c>
      <c r="T64" s="1" t="s">
        <v>441</v>
      </c>
      <c r="V64" s="1">
        <v>45</v>
      </c>
      <c r="W64" s="1" t="s">
        <v>510</v>
      </c>
      <c r="Y64" s="1">
        <v>45</v>
      </c>
      <c r="Z64" s="1" t="s">
        <v>574</v>
      </c>
      <c r="AB64" s="1">
        <v>9</v>
      </c>
      <c r="AC64" s="1" t="s">
        <v>676</v>
      </c>
      <c r="AE64" s="1">
        <v>63</v>
      </c>
      <c r="AF64" s="1" t="s">
        <v>786</v>
      </c>
      <c r="AM64" s="7"/>
      <c r="AO64" s="1">
        <v>63</v>
      </c>
      <c r="AP64" s="1" t="s">
        <v>924</v>
      </c>
      <c r="AR64" s="1">
        <v>63</v>
      </c>
      <c r="AS64" s="1" t="s">
        <v>997</v>
      </c>
      <c r="BP64" s="10">
        <v>45</v>
      </c>
      <c r="BQ64" s="10" t="s">
        <v>696</v>
      </c>
    </row>
    <row r="65" spans="1:69" ht="15.75" thickBot="1" x14ac:dyDescent="0.3">
      <c r="A65" s="1">
        <v>46</v>
      </c>
      <c r="B65" s="1" t="s">
        <v>255</v>
      </c>
      <c r="D65" s="1">
        <v>46</v>
      </c>
      <c r="E65" s="1" t="s">
        <v>267</v>
      </c>
      <c r="G65" s="1">
        <v>46</v>
      </c>
      <c r="H65" s="1" t="s">
        <v>302</v>
      </c>
      <c r="J65" s="1">
        <v>46</v>
      </c>
      <c r="K65" s="1" t="s">
        <v>333</v>
      </c>
      <c r="M65" s="1">
        <v>46</v>
      </c>
      <c r="N65" s="1" t="s">
        <v>345</v>
      </c>
      <c r="P65" s="1">
        <v>46</v>
      </c>
      <c r="Q65" s="1" t="s">
        <v>369</v>
      </c>
      <c r="S65" s="1">
        <v>46</v>
      </c>
      <c r="T65" s="1" t="s">
        <v>442</v>
      </c>
      <c r="V65" s="1">
        <v>46</v>
      </c>
      <c r="W65" s="1" t="s">
        <v>510</v>
      </c>
      <c r="Y65" s="1">
        <v>46</v>
      </c>
      <c r="Z65" s="1" t="s">
        <v>575</v>
      </c>
      <c r="AB65" s="1">
        <v>10</v>
      </c>
      <c r="AC65" s="1" t="s">
        <v>677</v>
      </c>
      <c r="AE65" s="1">
        <v>64</v>
      </c>
      <c r="AF65" s="1" t="s">
        <v>786</v>
      </c>
      <c r="AM65" s="7"/>
      <c r="AO65" s="1">
        <v>64</v>
      </c>
      <c r="AP65" s="1" t="s">
        <v>925</v>
      </c>
      <c r="AR65" s="1">
        <v>64</v>
      </c>
      <c r="AS65" s="1" t="s">
        <v>998</v>
      </c>
      <c r="BP65" s="10">
        <v>46</v>
      </c>
      <c r="BQ65" s="10" t="s">
        <v>696</v>
      </c>
    </row>
    <row r="66" spans="1:69" ht="15.75" thickBot="1" x14ac:dyDescent="0.3">
      <c r="A66" s="1">
        <v>47</v>
      </c>
      <c r="B66" s="1" t="s">
        <v>255</v>
      </c>
      <c r="D66" s="1">
        <v>47</v>
      </c>
      <c r="E66" s="1" t="s">
        <v>267</v>
      </c>
      <c r="G66" s="1">
        <v>47</v>
      </c>
      <c r="H66" s="1" t="s">
        <v>302</v>
      </c>
      <c r="J66" s="1">
        <v>47</v>
      </c>
      <c r="K66" s="1" t="s">
        <v>333</v>
      </c>
      <c r="M66" s="1">
        <v>47</v>
      </c>
      <c r="N66" s="1" t="s">
        <v>345</v>
      </c>
      <c r="P66" s="1">
        <v>47</v>
      </c>
      <c r="Q66" s="1" t="s">
        <v>369</v>
      </c>
      <c r="S66" s="1">
        <v>47</v>
      </c>
      <c r="T66" s="1" t="s">
        <v>443</v>
      </c>
      <c r="V66" s="1">
        <v>47</v>
      </c>
      <c r="W66" s="1" t="s">
        <v>511</v>
      </c>
      <c r="Y66" s="1">
        <v>47</v>
      </c>
      <c r="Z66" s="1" t="s">
        <v>575</v>
      </c>
      <c r="AB66" s="1">
        <v>11</v>
      </c>
      <c r="AC66" s="1" t="s">
        <v>678</v>
      </c>
      <c r="AE66" s="1">
        <v>65</v>
      </c>
      <c r="AF66" s="1" t="s">
        <v>786</v>
      </c>
      <c r="AM66" s="7"/>
      <c r="AO66" s="1">
        <v>65</v>
      </c>
      <c r="AP66" s="1" t="s">
        <v>926</v>
      </c>
      <c r="AR66" s="1">
        <v>65</v>
      </c>
      <c r="AS66" s="1" t="s">
        <v>999</v>
      </c>
      <c r="BP66" s="10">
        <v>47</v>
      </c>
      <c r="BQ66" s="10" t="s">
        <v>696</v>
      </c>
    </row>
    <row r="67" spans="1:69" ht="15.75" thickBot="1" x14ac:dyDescent="0.3">
      <c r="A67" s="1">
        <v>48</v>
      </c>
      <c r="B67" s="1" t="s">
        <v>255</v>
      </c>
      <c r="D67" s="1">
        <v>48</v>
      </c>
      <c r="E67" s="1" t="s">
        <v>267</v>
      </c>
      <c r="G67" s="1">
        <v>48</v>
      </c>
      <c r="H67" s="1" t="s">
        <v>303</v>
      </c>
      <c r="J67" s="1">
        <v>48</v>
      </c>
      <c r="K67" s="1" t="s">
        <v>333</v>
      </c>
      <c r="M67" s="1">
        <v>48</v>
      </c>
      <c r="N67" s="1" t="s">
        <v>345</v>
      </c>
      <c r="P67" s="1">
        <v>48</v>
      </c>
      <c r="Q67" s="1" t="s">
        <v>370</v>
      </c>
      <c r="S67" s="1">
        <v>48</v>
      </c>
      <c r="T67" s="1" t="s">
        <v>444</v>
      </c>
      <c r="V67" s="1">
        <v>48</v>
      </c>
      <c r="W67" s="1" t="s">
        <v>511</v>
      </c>
      <c r="Y67" s="1">
        <v>48</v>
      </c>
      <c r="Z67" s="1" t="s">
        <v>576</v>
      </c>
      <c r="AB67" s="1">
        <v>12</v>
      </c>
      <c r="AC67" s="1" t="s">
        <v>679</v>
      </c>
      <c r="AE67" s="1">
        <v>66</v>
      </c>
      <c r="AF67" s="1" t="s">
        <v>786</v>
      </c>
      <c r="AM67" s="7"/>
      <c r="AO67" s="1">
        <v>66</v>
      </c>
      <c r="AP67" s="1" t="s">
        <v>927</v>
      </c>
      <c r="AR67" s="1">
        <v>66</v>
      </c>
      <c r="AS67" s="1" t="s">
        <v>1000</v>
      </c>
      <c r="BP67" s="10">
        <v>48</v>
      </c>
      <c r="BQ67" s="10" t="s">
        <v>696</v>
      </c>
    </row>
    <row r="68" spans="1:69" ht="15.75" thickBot="1" x14ac:dyDescent="0.3">
      <c r="A68" s="1">
        <v>49</v>
      </c>
      <c r="B68" s="1" t="s">
        <v>255</v>
      </c>
      <c r="D68" s="1">
        <v>49</v>
      </c>
      <c r="E68" s="1" t="s">
        <v>267</v>
      </c>
      <c r="G68" s="1">
        <v>49</v>
      </c>
      <c r="H68" s="1" t="s">
        <v>303</v>
      </c>
      <c r="J68" s="1">
        <v>49</v>
      </c>
      <c r="K68" s="1" t="s">
        <v>333</v>
      </c>
      <c r="M68" s="1">
        <v>49</v>
      </c>
      <c r="N68" s="1" t="s">
        <v>345</v>
      </c>
      <c r="P68" s="1">
        <v>49</v>
      </c>
      <c r="Q68" s="1" t="s">
        <v>370</v>
      </c>
      <c r="S68" s="1">
        <v>49</v>
      </c>
      <c r="T68" s="1" t="s">
        <v>445</v>
      </c>
      <c r="V68" s="1">
        <v>49</v>
      </c>
      <c r="W68" s="1" t="s">
        <v>512</v>
      </c>
      <c r="Y68" s="1">
        <v>49</v>
      </c>
      <c r="Z68" s="1" t="s">
        <v>576</v>
      </c>
      <c r="AE68" s="1">
        <v>67</v>
      </c>
      <c r="AF68" s="1" t="s">
        <v>786</v>
      </c>
      <c r="AM68" s="7"/>
      <c r="AO68" s="1">
        <v>67</v>
      </c>
      <c r="AP68" s="1" t="s">
        <v>928</v>
      </c>
      <c r="AR68" s="1">
        <v>67</v>
      </c>
      <c r="AS68" s="1" t="s">
        <v>1001</v>
      </c>
      <c r="BP68" s="10">
        <v>49</v>
      </c>
      <c r="BQ68" s="10" t="s">
        <v>696</v>
      </c>
    </row>
    <row r="69" spans="1:69" ht="15.75" thickBot="1" x14ac:dyDescent="0.3">
      <c r="A69" s="1">
        <v>50</v>
      </c>
      <c r="B69" s="1" t="s">
        <v>255</v>
      </c>
      <c r="D69" s="1">
        <v>50</v>
      </c>
      <c r="E69" s="1" t="s">
        <v>269</v>
      </c>
      <c r="G69" s="1">
        <v>50</v>
      </c>
      <c r="H69" s="1" t="s">
        <v>303</v>
      </c>
      <c r="J69" s="1">
        <v>50</v>
      </c>
      <c r="K69" s="1" t="s">
        <v>333</v>
      </c>
      <c r="M69" s="1">
        <v>50</v>
      </c>
      <c r="N69" s="1" t="s">
        <v>345</v>
      </c>
      <c r="P69" s="1">
        <v>50</v>
      </c>
      <c r="Q69" s="1" t="s">
        <v>371</v>
      </c>
      <c r="S69" s="1">
        <v>50</v>
      </c>
      <c r="T69" s="1" t="s">
        <v>446</v>
      </c>
      <c r="V69" s="1">
        <v>50</v>
      </c>
      <c r="W69" s="1" t="s">
        <v>512</v>
      </c>
      <c r="Y69" s="1">
        <v>50</v>
      </c>
      <c r="Z69" s="1" t="s">
        <v>577</v>
      </c>
      <c r="AE69" s="1">
        <v>68</v>
      </c>
      <c r="AF69" s="1" t="s">
        <v>786</v>
      </c>
      <c r="AM69" s="7"/>
      <c r="AO69" s="1">
        <v>68</v>
      </c>
      <c r="AP69" s="1" t="s">
        <v>929</v>
      </c>
      <c r="AR69" s="1">
        <v>68</v>
      </c>
      <c r="AS69" s="1" t="s">
        <v>1002</v>
      </c>
      <c r="BP69" s="10">
        <v>50</v>
      </c>
      <c r="BQ69" s="10" t="s">
        <v>696</v>
      </c>
    </row>
    <row r="70" spans="1:69" ht="15.75" thickBot="1" x14ac:dyDescent="0.3">
      <c r="A70" s="1">
        <v>51</v>
      </c>
      <c r="B70" s="1" t="s">
        <v>258</v>
      </c>
      <c r="D70" s="1">
        <v>51</v>
      </c>
      <c r="E70" s="1" t="s">
        <v>269</v>
      </c>
      <c r="G70" s="1">
        <v>51</v>
      </c>
      <c r="H70" s="1" t="s">
        <v>303</v>
      </c>
      <c r="J70" s="1">
        <v>51</v>
      </c>
      <c r="K70" s="1" t="s">
        <v>334</v>
      </c>
      <c r="M70" s="1">
        <v>51</v>
      </c>
      <c r="N70" s="1" t="s">
        <v>345</v>
      </c>
      <c r="P70" s="1">
        <v>51</v>
      </c>
      <c r="Q70" s="1" t="s">
        <v>371</v>
      </c>
      <c r="S70" s="1">
        <v>51</v>
      </c>
      <c r="T70" s="1" t="s">
        <v>447</v>
      </c>
      <c r="V70" s="1">
        <v>51</v>
      </c>
      <c r="W70" s="1" t="s">
        <v>513</v>
      </c>
      <c r="Y70" s="1">
        <v>51</v>
      </c>
      <c r="Z70" s="1" t="s">
        <v>577</v>
      </c>
      <c r="AE70" s="1">
        <v>69</v>
      </c>
      <c r="AF70" s="1" t="s">
        <v>788</v>
      </c>
      <c r="AM70" s="7"/>
      <c r="AO70" s="1">
        <v>69</v>
      </c>
      <c r="AP70" s="1" t="s">
        <v>930</v>
      </c>
      <c r="AR70" s="1">
        <v>69</v>
      </c>
      <c r="AS70" s="1" t="s">
        <v>1003</v>
      </c>
      <c r="BP70" s="10">
        <v>51</v>
      </c>
      <c r="BQ70" s="10" t="s">
        <v>1342</v>
      </c>
    </row>
    <row r="71" spans="1:69" ht="15.75" thickBot="1" x14ac:dyDescent="0.3">
      <c r="A71" s="1">
        <v>52</v>
      </c>
      <c r="B71" s="1" t="s">
        <v>258</v>
      </c>
      <c r="D71" s="1">
        <v>52</v>
      </c>
      <c r="E71" s="1" t="s">
        <v>269</v>
      </c>
      <c r="G71" s="1">
        <v>52</v>
      </c>
      <c r="H71" s="1" t="s">
        <v>303</v>
      </c>
      <c r="J71" s="1">
        <v>52</v>
      </c>
      <c r="K71" s="1" t="s">
        <v>334</v>
      </c>
      <c r="M71" s="1">
        <v>52</v>
      </c>
      <c r="N71" s="1" t="s">
        <v>345</v>
      </c>
      <c r="P71" s="1">
        <v>52</v>
      </c>
      <c r="Q71" s="1" t="s">
        <v>372</v>
      </c>
      <c r="S71" s="1">
        <v>52</v>
      </c>
      <c r="T71" s="1" t="s">
        <v>448</v>
      </c>
      <c r="V71" s="1">
        <v>52</v>
      </c>
      <c r="W71" s="1" t="s">
        <v>513</v>
      </c>
      <c r="Y71" s="1">
        <v>52</v>
      </c>
      <c r="Z71" s="1" t="s">
        <v>578</v>
      </c>
      <c r="AE71" s="1">
        <v>70</v>
      </c>
      <c r="AF71" s="1" t="s">
        <v>789</v>
      </c>
      <c r="AM71" s="7"/>
      <c r="AO71" s="1">
        <v>70</v>
      </c>
      <c r="AP71" s="1" t="s">
        <v>931</v>
      </c>
      <c r="AR71" s="1">
        <v>70</v>
      </c>
      <c r="AS71" s="1" t="s">
        <v>1004</v>
      </c>
      <c r="BP71" s="10">
        <v>52</v>
      </c>
      <c r="BQ71" s="10" t="s">
        <v>1342</v>
      </c>
    </row>
    <row r="72" spans="1:69" ht="15.75" thickBot="1" x14ac:dyDescent="0.3">
      <c r="A72" s="1">
        <v>53</v>
      </c>
      <c r="B72" s="1" t="s">
        <v>258</v>
      </c>
      <c r="D72" s="1">
        <v>53</v>
      </c>
      <c r="E72" s="1" t="s">
        <v>269</v>
      </c>
      <c r="G72" s="1">
        <v>53</v>
      </c>
      <c r="H72" s="1" t="s">
        <v>304</v>
      </c>
      <c r="J72" s="1">
        <v>53</v>
      </c>
      <c r="K72" s="1" t="s">
        <v>334</v>
      </c>
      <c r="M72" s="1">
        <v>53</v>
      </c>
      <c r="N72" s="1" t="s">
        <v>345</v>
      </c>
      <c r="P72" s="1">
        <v>53</v>
      </c>
      <c r="Q72" s="1" t="s">
        <v>372</v>
      </c>
      <c r="S72" s="1">
        <v>53</v>
      </c>
      <c r="T72" s="1" t="s">
        <v>449</v>
      </c>
      <c r="V72" s="1">
        <v>53</v>
      </c>
      <c r="W72" s="1" t="s">
        <v>514</v>
      </c>
      <c r="Y72" s="1">
        <v>53</v>
      </c>
      <c r="Z72" s="1" t="s">
        <v>578</v>
      </c>
      <c r="AE72" s="1">
        <v>71</v>
      </c>
      <c r="AF72" s="1" t="s">
        <v>801</v>
      </c>
      <c r="AM72" s="7"/>
      <c r="AO72" s="1">
        <v>71</v>
      </c>
      <c r="AP72" s="1" t="s">
        <v>932</v>
      </c>
      <c r="AR72" s="1">
        <v>71</v>
      </c>
      <c r="AS72" s="1" t="s">
        <v>1005</v>
      </c>
      <c r="BP72" s="10">
        <v>53</v>
      </c>
      <c r="BQ72" s="10" t="s">
        <v>1342</v>
      </c>
    </row>
    <row r="73" spans="1:69" ht="15.75" thickBot="1" x14ac:dyDescent="0.3">
      <c r="A73" s="1">
        <v>54</v>
      </c>
      <c r="B73" s="1" t="s">
        <v>258</v>
      </c>
      <c r="D73" s="1">
        <v>54</v>
      </c>
      <c r="E73" s="1" t="s">
        <v>259</v>
      </c>
      <c r="G73" s="1">
        <v>54</v>
      </c>
      <c r="H73" s="1" t="s">
        <v>304</v>
      </c>
      <c r="J73" s="1">
        <v>54</v>
      </c>
      <c r="K73" s="1" t="s">
        <v>334</v>
      </c>
      <c r="M73" s="1">
        <v>54</v>
      </c>
      <c r="N73" s="1" t="s">
        <v>345</v>
      </c>
      <c r="P73" s="1">
        <v>54</v>
      </c>
      <c r="Q73" s="1" t="s">
        <v>373</v>
      </c>
      <c r="S73" s="1">
        <v>54</v>
      </c>
      <c r="T73" s="1" t="s">
        <v>450</v>
      </c>
      <c r="V73" s="1">
        <v>54</v>
      </c>
      <c r="W73" s="1" t="s">
        <v>514</v>
      </c>
      <c r="Y73" s="1">
        <v>54</v>
      </c>
      <c r="Z73" s="1" t="s">
        <v>579</v>
      </c>
      <c r="AE73" s="1">
        <v>72</v>
      </c>
      <c r="AF73" s="1" t="s">
        <v>790</v>
      </c>
      <c r="AM73" s="7"/>
      <c r="AO73" s="1">
        <v>72</v>
      </c>
      <c r="AP73" s="1" t="s">
        <v>933</v>
      </c>
      <c r="BP73" s="10">
        <v>54</v>
      </c>
      <c r="BQ73" s="10" t="s">
        <v>1342</v>
      </c>
    </row>
    <row r="74" spans="1:69" ht="15.75" thickBot="1" x14ac:dyDescent="0.3">
      <c r="A74" s="1">
        <v>55</v>
      </c>
      <c r="B74" s="1" t="s">
        <v>258</v>
      </c>
      <c r="D74" s="1">
        <v>55</v>
      </c>
      <c r="E74" s="1" t="s">
        <v>259</v>
      </c>
      <c r="G74" s="1">
        <v>55</v>
      </c>
      <c r="H74" s="1" t="s">
        <v>304</v>
      </c>
      <c r="J74" s="1">
        <v>55</v>
      </c>
      <c r="K74" s="1" t="s">
        <v>334</v>
      </c>
      <c r="M74" s="1">
        <v>55</v>
      </c>
      <c r="N74" s="1" t="s">
        <v>345</v>
      </c>
      <c r="P74" s="1">
        <v>55</v>
      </c>
      <c r="Q74" s="1" t="s">
        <v>373</v>
      </c>
      <c r="S74" s="1">
        <v>55</v>
      </c>
      <c r="T74" s="1" t="s">
        <v>451</v>
      </c>
      <c r="V74" s="1">
        <v>55</v>
      </c>
      <c r="W74" s="1" t="s">
        <v>516</v>
      </c>
      <c r="Y74" s="1">
        <v>55</v>
      </c>
      <c r="Z74" s="1" t="s">
        <v>579</v>
      </c>
      <c r="AE74" s="1">
        <v>73</v>
      </c>
      <c r="AF74" s="1" t="s">
        <v>790</v>
      </c>
      <c r="AM74" s="7"/>
      <c r="AO74" s="1">
        <v>73</v>
      </c>
      <c r="AP74" s="1" t="s">
        <v>934</v>
      </c>
      <c r="BP74" s="10">
        <v>55</v>
      </c>
      <c r="BQ74" s="10" t="s">
        <v>1342</v>
      </c>
    </row>
    <row r="75" spans="1:69" ht="15.75" thickBot="1" x14ac:dyDescent="0.3">
      <c r="A75" s="1">
        <v>56</v>
      </c>
      <c r="B75" s="1" t="s">
        <v>258</v>
      </c>
      <c r="D75" s="1">
        <v>56</v>
      </c>
      <c r="E75" s="1" t="s">
        <v>259</v>
      </c>
      <c r="G75" s="1">
        <v>56</v>
      </c>
      <c r="H75" s="1" t="s">
        <v>304</v>
      </c>
      <c r="J75" s="1">
        <v>56</v>
      </c>
      <c r="K75" s="1" t="s">
        <v>334</v>
      </c>
      <c r="M75" s="1">
        <v>56</v>
      </c>
      <c r="N75" s="1" t="s">
        <v>330</v>
      </c>
      <c r="P75" s="1">
        <v>56</v>
      </c>
      <c r="Q75" s="1" t="s">
        <v>374</v>
      </c>
      <c r="S75" s="1">
        <v>56</v>
      </c>
      <c r="T75" s="1" t="s">
        <v>452</v>
      </c>
      <c r="V75" s="1">
        <v>56</v>
      </c>
      <c r="W75" s="1" t="s">
        <v>517</v>
      </c>
      <c r="Y75" s="1">
        <v>56</v>
      </c>
      <c r="Z75" s="1" t="s">
        <v>580</v>
      </c>
      <c r="AE75" s="1">
        <v>74</v>
      </c>
      <c r="AF75" s="1" t="s">
        <v>790</v>
      </c>
      <c r="AM75" s="7"/>
      <c r="BP75" s="10">
        <v>56</v>
      </c>
      <c r="BQ75" s="10" t="s">
        <v>1342</v>
      </c>
    </row>
    <row r="76" spans="1:69" ht="15.75" thickBot="1" x14ac:dyDescent="0.3">
      <c r="A76" s="1">
        <v>57</v>
      </c>
      <c r="B76" s="1" t="s">
        <v>258</v>
      </c>
      <c r="D76" s="1">
        <v>57</v>
      </c>
      <c r="E76" s="1" t="s">
        <v>259</v>
      </c>
      <c r="G76" s="1">
        <v>57</v>
      </c>
      <c r="H76" s="1" t="s">
        <v>304</v>
      </c>
      <c r="J76" s="1">
        <v>57</v>
      </c>
      <c r="K76" s="1" t="s">
        <v>334</v>
      </c>
      <c r="M76" s="1">
        <v>57</v>
      </c>
      <c r="N76" s="1" t="s">
        <v>330</v>
      </c>
      <c r="P76" s="1">
        <v>57</v>
      </c>
      <c r="Q76" s="1" t="s">
        <v>374</v>
      </c>
      <c r="S76" s="1">
        <v>57</v>
      </c>
      <c r="T76" s="1" t="s">
        <v>453</v>
      </c>
      <c r="V76" s="1">
        <v>57</v>
      </c>
      <c r="W76" s="1" t="s">
        <v>518</v>
      </c>
      <c r="Y76" s="1">
        <v>57</v>
      </c>
      <c r="Z76" s="1" t="s">
        <v>580</v>
      </c>
      <c r="AE76" s="1">
        <v>75</v>
      </c>
      <c r="AF76" s="1" t="s">
        <v>790</v>
      </c>
      <c r="AM76" s="7"/>
      <c r="BP76" s="10">
        <v>57</v>
      </c>
      <c r="BQ76" s="10" t="s">
        <v>1342</v>
      </c>
    </row>
    <row r="77" spans="1:69" ht="15.75" thickBot="1" x14ac:dyDescent="0.3">
      <c r="A77" s="1">
        <v>58</v>
      </c>
      <c r="B77" s="1" t="s">
        <v>258</v>
      </c>
      <c r="D77" s="1">
        <v>58</v>
      </c>
      <c r="E77" s="1" t="s">
        <v>259</v>
      </c>
      <c r="G77" s="1">
        <v>58</v>
      </c>
      <c r="H77" s="1" t="s">
        <v>305</v>
      </c>
      <c r="J77" s="1">
        <v>58</v>
      </c>
      <c r="K77" s="1" t="s">
        <v>298</v>
      </c>
      <c r="M77" s="1">
        <v>58</v>
      </c>
      <c r="N77" s="1" t="s">
        <v>330</v>
      </c>
      <c r="P77" s="1">
        <v>58</v>
      </c>
      <c r="Q77" s="1" t="s">
        <v>375</v>
      </c>
      <c r="S77" s="1">
        <v>58</v>
      </c>
      <c r="T77" s="1" t="s">
        <v>454</v>
      </c>
      <c r="V77" s="1">
        <v>58</v>
      </c>
      <c r="W77" s="1" t="s">
        <v>519</v>
      </c>
      <c r="Y77" s="1">
        <v>58</v>
      </c>
      <c r="Z77" s="1" t="s">
        <v>581</v>
      </c>
      <c r="AE77" s="1">
        <v>76</v>
      </c>
      <c r="AF77" s="1" t="s">
        <v>790</v>
      </c>
      <c r="AM77" s="7"/>
      <c r="BP77" s="10">
        <v>58</v>
      </c>
      <c r="BQ77" s="10" t="s">
        <v>1342</v>
      </c>
    </row>
    <row r="78" spans="1:69" ht="15.75" thickBot="1" x14ac:dyDescent="0.3">
      <c r="A78" s="1">
        <v>59</v>
      </c>
      <c r="B78" s="1" t="s">
        <v>258</v>
      </c>
      <c r="D78" s="1">
        <v>59</v>
      </c>
      <c r="E78" s="1" t="s">
        <v>259</v>
      </c>
      <c r="G78" s="1">
        <v>59</v>
      </c>
      <c r="H78" s="1" t="s">
        <v>305</v>
      </c>
      <c r="J78" s="1">
        <v>59</v>
      </c>
      <c r="K78" s="1" t="s">
        <v>298</v>
      </c>
      <c r="M78" s="1">
        <v>59</v>
      </c>
      <c r="N78" s="1" t="s">
        <v>330</v>
      </c>
      <c r="P78" s="1">
        <v>59</v>
      </c>
      <c r="Q78" s="1" t="s">
        <v>375</v>
      </c>
      <c r="S78" s="1">
        <v>59</v>
      </c>
      <c r="T78" s="1" t="s">
        <v>455</v>
      </c>
      <c r="V78" s="1">
        <v>59</v>
      </c>
      <c r="W78" s="1" t="s">
        <v>520</v>
      </c>
      <c r="Y78" s="1">
        <v>59</v>
      </c>
      <c r="Z78" s="1" t="s">
        <v>581</v>
      </c>
      <c r="AE78" s="1">
        <v>77</v>
      </c>
      <c r="AF78" s="1" t="s">
        <v>791</v>
      </c>
      <c r="AM78" s="7"/>
      <c r="BP78" s="10">
        <v>59</v>
      </c>
      <c r="BQ78" s="10" t="s">
        <v>1342</v>
      </c>
    </row>
    <row r="79" spans="1:69" ht="15.75" thickBot="1" x14ac:dyDescent="0.3">
      <c r="A79" s="1">
        <v>60</v>
      </c>
      <c r="B79" s="1" t="s">
        <v>258</v>
      </c>
      <c r="D79" s="1">
        <v>60</v>
      </c>
      <c r="E79" s="1" t="s">
        <v>270</v>
      </c>
      <c r="G79" s="1">
        <v>60</v>
      </c>
      <c r="H79" s="1" t="s">
        <v>305</v>
      </c>
      <c r="J79" s="1">
        <v>60</v>
      </c>
      <c r="K79" s="1" t="s">
        <v>298</v>
      </c>
      <c r="M79" s="1">
        <v>60</v>
      </c>
      <c r="N79" s="1" t="s">
        <v>330</v>
      </c>
      <c r="P79" s="1">
        <v>60</v>
      </c>
      <c r="Q79" s="1" t="s">
        <v>376</v>
      </c>
      <c r="S79" s="1">
        <v>60</v>
      </c>
      <c r="T79" s="1" t="s">
        <v>456</v>
      </c>
      <c r="V79" s="1">
        <v>60</v>
      </c>
      <c r="W79" s="1" t="s">
        <v>521</v>
      </c>
      <c r="Y79" s="1">
        <v>60</v>
      </c>
      <c r="Z79" s="1" t="s">
        <v>582</v>
      </c>
      <c r="AE79" s="1">
        <v>78</v>
      </c>
      <c r="AF79" s="1" t="s">
        <v>792</v>
      </c>
      <c r="AM79" s="7"/>
      <c r="BP79" s="10">
        <v>60</v>
      </c>
      <c r="BQ79" s="10" t="s">
        <v>1342</v>
      </c>
    </row>
    <row r="80" spans="1:69" ht="15.75" thickBot="1" x14ac:dyDescent="0.3">
      <c r="A80" s="1">
        <v>61</v>
      </c>
      <c r="B80" s="1" t="s">
        <v>256</v>
      </c>
      <c r="D80" s="1">
        <v>61</v>
      </c>
      <c r="E80" s="1" t="s">
        <v>270</v>
      </c>
      <c r="G80" s="1">
        <v>61</v>
      </c>
      <c r="H80" s="1" t="s">
        <v>305</v>
      </c>
      <c r="J80" s="1">
        <v>61</v>
      </c>
      <c r="K80" s="1" t="s">
        <v>298</v>
      </c>
      <c r="M80" s="1">
        <v>61</v>
      </c>
      <c r="N80" s="1" t="s">
        <v>330</v>
      </c>
      <c r="P80" s="1">
        <v>61</v>
      </c>
      <c r="Q80" s="1" t="s">
        <v>376</v>
      </c>
      <c r="S80" s="1">
        <v>61</v>
      </c>
      <c r="T80" s="1" t="s">
        <v>457</v>
      </c>
      <c r="V80" s="1">
        <v>61</v>
      </c>
      <c r="W80" s="1" t="s">
        <v>522</v>
      </c>
      <c r="Y80" s="1">
        <v>61</v>
      </c>
      <c r="Z80" s="1" t="s">
        <v>582</v>
      </c>
      <c r="AE80" s="1">
        <v>79</v>
      </c>
      <c r="AF80" s="1" t="s">
        <v>792</v>
      </c>
      <c r="AM80" s="7"/>
      <c r="BP80" s="10">
        <v>61</v>
      </c>
      <c r="BQ80" s="10" t="s">
        <v>1342</v>
      </c>
    </row>
    <row r="81" spans="1:69" ht="15.75" thickBot="1" x14ac:dyDescent="0.3">
      <c r="A81" s="1">
        <v>62</v>
      </c>
      <c r="B81" s="1" t="s">
        <v>256</v>
      </c>
      <c r="D81" s="1">
        <v>62</v>
      </c>
      <c r="E81" s="1" t="s">
        <v>270</v>
      </c>
      <c r="G81" s="1">
        <v>62</v>
      </c>
      <c r="H81" s="1" t="s">
        <v>305</v>
      </c>
      <c r="J81" s="1">
        <v>62</v>
      </c>
      <c r="K81" s="1" t="s">
        <v>298</v>
      </c>
      <c r="M81" s="1">
        <v>62</v>
      </c>
      <c r="N81" s="1" t="s">
        <v>330</v>
      </c>
      <c r="P81" s="1">
        <v>62</v>
      </c>
      <c r="Q81" s="1" t="s">
        <v>377</v>
      </c>
      <c r="S81" s="1">
        <v>62</v>
      </c>
      <c r="T81" s="1" t="s">
        <v>458</v>
      </c>
      <c r="V81" s="1">
        <v>62</v>
      </c>
      <c r="W81" s="1" t="s">
        <v>523</v>
      </c>
      <c r="Y81" s="1">
        <v>62</v>
      </c>
      <c r="Z81" s="1" t="s">
        <v>583</v>
      </c>
      <c r="AE81" s="1">
        <v>80</v>
      </c>
      <c r="AF81" s="1" t="s">
        <v>792</v>
      </c>
      <c r="AM81" s="7"/>
      <c r="BP81" s="10">
        <v>62</v>
      </c>
      <c r="BQ81" s="10" t="s">
        <v>1342</v>
      </c>
    </row>
    <row r="82" spans="1:69" ht="15.75" thickBot="1" x14ac:dyDescent="0.3">
      <c r="A82" s="1">
        <v>63</v>
      </c>
      <c r="B82" s="1" t="s">
        <v>256</v>
      </c>
      <c r="D82" s="1">
        <v>63</v>
      </c>
      <c r="E82" s="1" t="s">
        <v>270</v>
      </c>
      <c r="G82" s="1">
        <v>63</v>
      </c>
      <c r="H82" s="1" t="s">
        <v>306</v>
      </c>
      <c r="J82" s="1">
        <v>63</v>
      </c>
      <c r="K82" s="1" t="s">
        <v>335</v>
      </c>
      <c r="M82" s="1">
        <v>63</v>
      </c>
      <c r="N82" s="1" t="s">
        <v>330</v>
      </c>
      <c r="P82" s="1">
        <v>63</v>
      </c>
      <c r="Q82" s="1" t="s">
        <v>377</v>
      </c>
      <c r="S82" s="1">
        <v>63</v>
      </c>
      <c r="T82" s="1" t="s">
        <v>459</v>
      </c>
      <c r="V82" s="1">
        <v>63</v>
      </c>
      <c r="W82" s="1" t="s">
        <v>524</v>
      </c>
      <c r="Y82" s="1">
        <v>63</v>
      </c>
      <c r="Z82" s="1" t="s">
        <v>583</v>
      </c>
      <c r="AE82" s="1">
        <v>81</v>
      </c>
      <c r="AF82" s="1" t="s">
        <v>792</v>
      </c>
      <c r="AM82" s="7"/>
      <c r="BP82" s="10">
        <v>63</v>
      </c>
      <c r="BQ82" s="10" t="s">
        <v>1342</v>
      </c>
    </row>
    <row r="83" spans="1:69" ht="15.75" thickBot="1" x14ac:dyDescent="0.3">
      <c r="A83" s="1">
        <v>64</v>
      </c>
      <c r="B83" s="1" t="s">
        <v>256</v>
      </c>
      <c r="D83" s="1">
        <v>64</v>
      </c>
      <c r="E83" s="1" t="s">
        <v>270</v>
      </c>
      <c r="G83" s="1">
        <v>64</v>
      </c>
      <c r="H83" s="1" t="s">
        <v>306</v>
      </c>
      <c r="J83" s="1">
        <v>64</v>
      </c>
      <c r="K83" s="1" t="s">
        <v>335</v>
      </c>
      <c r="M83" s="1">
        <v>64</v>
      </c>
      <c r="N83" s="1" t="s">
        <v>330</v>
      </c>
      <c r="P83" s="1">
        <v>64</v>
      </c>
      <c r="Q83" s="1" t="s">
        <v>378</v>
      </c>
      <c r="S83" s="1">
        <v>64</v>
      </c>
      <c r="T83" s="1" t="s">
        <v>460</v>
      </c>
      <c r="V83" s="1">
        <v>64</v>
      </c>
      <c r="W83" s="1" t="s">
        <v>525</v>
      </c>
      <c r="Y83" s="1">
        <v>64</v>
      </c>
      <c r="Z83" s="1" t="s">
        <v>584</v>
      </c>
      <c r="AE83" s="1">
        <v>82</v>
      </c>
      <c r="AF83" s="1" t="s">
        <v>792</v>
      </c>
      <c r="AM83" s="7"/>
      <c r="BP83" s="10">
        <v>64</v>
      </c>
      <c r="BQ83" s="10" t="s">
        <v>1347</v>
      </c>
    </row>
    <row r="84" spans="1:69" ht="15.75" thickBot="1" x14ac:dyDescent="0.3">
      <c r="A84" s="1">
        <v>65</v>
      </c>
      <c r="B84" s="1" t="s">
        <v>256</v>
      </c>
      <c r="D84" s="1">
        <v>65</v>
      </c>
      <c r="E84" s="1" t="s">
        <v>261</v>
      </c>
      <c r="G84" s="1">
        <v>65</v>
      </c>
      <c r="H84" s="1" t="s">
        <v>306</v>
      </c>
      <c r="J84" s="1">
        <v>65</v>
      </c>
      <c r="K84" s="1" t="s">
        <v>335</v>
      </c>
      <c r="M84" s="1">
        <v>65</v>
      </c>
      <c r="N84" s="1" t="s">
        <v>330</v>
      </c>
      <c r="P84" s="1">
        <v>65</v>
      </c>
      <c r="Q84" s="1" t="s">
        <v>378</v>
      </c>
      <c r="S84" s="1">
        <v>65</v>
      </c>
      <c r="T84" s="1" t="s">
        <v>461</v>
      </c>
      <c r="V84" s="1">
        <v>65</v>
      </c>
      <c r="W84" s="1" t="s">
        <v>526</v>
      </c>
      <c r="Y84" s="1">
        <v>65</v>
      </c>
      <c r="Z84" s="1" t="s">
        <v>584</v>
      </c>
      <c r="AE84" s="1">
        <v>83</v>
      </c>
      <c r="AF84" s="1" t="s">
        <v>793</v>
      </c>
      <c r="AM84" s="7"/>
      <c r="BP84" s="10">
        <v>65</v>
      </c>
      <c r="BQ84" s="10" t="s">
        <v>1347</v>
      </c>
    </row>
    <row r="85" spans="1:69" ht="15.75" thickBot="1" x14ac:dyDescent="0.3">
      <c r="A85" s="1">
        <v>66</v>
      </c>
      <c r="B85" s="1" t="s">
        <v>256</v>
      </c>
      <c r="D85" s="1">
        <v>66</v>
      </c>
      <c r="E85" s="1" t="s">
        <v>261</v>
      </c>
      <c r="G85" s="1">
        <v>66</v>
      </c>
      <c r="H85" s="1" t="s">
        <v>306</v>
      </c>
      <c r="J85" s="1">
        <v>66</v>
      </c>
      <c r="K85" s="1" t="s">
        <v>335</v>
      </c>
      <c r="M85" s="1">
        <v>66</v>
      </c>
      <c r="N85" s="1" t="s">
        <v>330</v>
      </c>
      <c r="P85" s="1">
        <v>66</v>
      </c>
      <c r="Q85" s="1" t="s">
        <v>379</v>
      </c>
      <c r="S85" s="1">
        <v>66</v>
      </c>
      <c r="T85" s="1" t="s">
        <v>462</v>
      </c>
      <c r="V85" s="1">
        <v>66</v>
      </c>
      <c r="W85" s="1" t="s">
        <v>527</v>
      </c>
      <c r="Y85" s="1">
        <v>66</v>
      </c>
      <c r="Z85" s="1" t="s">
        <v>585</v>
      </c>
      <c r="AE85" s="1">
        <v>84</v>
      </c>
      <c r="AF85" s="1" t="s">
        <v>794</v>
      </c>
      <c r="AM85" s="7"/>
      <c r="BP85" s="10">
        <v>66</v>
      </c>
      <c r="BQ85" s="10" t="s">
        <v>1347</v>
      </c>
    </row>
    <row r="86" spans="1:69" ht="15.75" thickBot="1" x14ac:dyDescent="0.3">
      <c r="A86" s="1">
        <v>67</v>
      </c>
      <c r="B86" s="1" t="s">
        <v>256</v>
      </c>
      <c r="D86" s="1">
        <v>67</v>
      </c>
      <c r="E86" s="1" t="s">
        <v>261</v>
      </c>
      <c r="G86" s="1">
        <v>67</v>
      </c>
      <c r="H86" s="1" t="s">
        <v>306</v>
      </c>
      <c r="J86" s="1">
        <v>67</v>
      </c>
      <c r="K86" s="1" t="s">
        <v>335</v>
      </c>
      <c r="M86" s="1">
        <v>67</v>
      </c>
      <c r="N86" s="1" t="s">
        <v>330</v>
      </c>
      <c r="P86" s="1">
        <v>67</v>
      </c>
      <c r="Q86" s="1" t="s">
        <v>380</v>
      </c>
      <c r="S86" s="1">
        <v>67</v>
      </c>
      <c r="T86" s="1" t="s">
        <v>463</v>
      </c>
      <c r="V86" s="1">
        <v>67</v>
      </c>
      <c r="W86" s="1" t="s">
        <v>528</v>
      </c>
      <c r="Y86" s="1">
        <v>67</v>
      </c>
      <c r="Z86" s="1" t="s">
        <v>585</v>
      </c>
      <c r="AE86" s="1">
        <v>85</v>
      </c>
      <c r="AF86" s="1" t="s">
        <v>795</v>
      </c>
      <c r="AM86" s="7"/>
      <c r="BP86" s="10">
        <v>67</v>
      </c>
      <c r="BQ86" s="10" t="s">
        <v>1347</v>
      </c>
    </row>
    <row r="87" spans="1:69" ht="15.75" thickBot="1" x14ac:dyDescent="0.3">
      <c r="A87" s="1">
        <v>68</v>
      </c>
      <c r="B87" s="1" t="s">
        <v>256</v>
      </c>
      <c r="D87" s="1">
        <v>68</v>
      </c>
      <c r="E87" s="1" t="s">
        <v>271</v>
      </c>
      <c r="G87" s="1">
        <v>68</v>
      </c>
      <c r="H87" s="1" t="s">
        <v>307</v>
      </c>
      <c r="J87" s="1">
        <v>68</v>
      </c>
      <c r="K87" s="1" t="s">
        <v>336</v>
      </c>
      <c r="M87" s="1">
        <v>68</v>
      </c>
      <c r="N87" s="1" t="s">
        <v>330</v>
      </c>
      <c r="P87" s="1">
        <v>68</v>
      </c>
      <c r="Q87" s="1" t="s">
        <v>615</v>
      </c>
      <c r="S87" s="1">
        <v>68</v>
      </c>
      <c r="T87" s="1" t="s">
        <v>464</v>
      </c>
      <c r="V87" s="1">
        <v>68</v>
      </c>
      <c r="W87" s="1" t="s">
        <v>529</v>
      </c>
      <c r="Y87" s="1">
        <v>68</v>
      </c>
      <c r="Z87" s="1" t="s">
        <v>586</v>
      </c>
      <c r="AE87" s="1">
        <v>86</v>
      </c>
      <c r="AF87" s="1" t="s">
        <v>795</v>
      </c>
      <c r="AM87" s="7"/>
      <c r="BP87" s="10">
        <v>68</v>
      </c>
      <c r="BQ87" s="10" t="s">
        <v>1347</v>
      </c>
    </row>
    <row r="88" spans="1:69" ht="15.75" thickBot="1" x14ac:dyDescent="0.3">
      <c r="A88" s="1">
        <v>69</v>
      </c>
      <c r="B88" s="1" t="s">
        <v>256</v>
      </c>
      <c r="D88" s="1">
        <v>69</v>
      </c>
      <c r="E88" s="1" t="s">
        <v>271</v>
      </c>
      <c r="G88" s="1">
        <v>69</v>
      </c>
      <c r="H88" s="1" t="s">
        <v>307</v>
      </c>
      <c r="J88" s="1">
        <v>69</v>
      </c>
      <c r="K88" s="1" t="s">
        <v>336</v>
      </c>
      <c r="M88" s="1">
        <v>69</v>
      </c>
      <c r="N88" s="1" t="s">
        <v>330</v>
      </c>
      <c r="P88" s="1">
        <v>69</v>
      </c>
      <c r="Q88" s="1" t="s">
        <v>381</v>
      </c>
      <c r="S88" s="1">
        <v>69</v>
      </c>
      <c r="T88" s="1" t="s">
        <v>465</v>
      </c>
      <c r="V88" s="1">
        <v>69</v>
      </c>
      <c r="W88" s="1" t="s">
        <v>530</v>
      </c>
      <c r="Y88" s="1">
        <v>69</v>
      </c>
      <c r="Z88" s="1" t="s">
        <v>586</v>
      </c>
      <c r="AE88" s="1">
        <v>87</v>
      </c>
      <c r="AF88" s="1" t="s">
        <v>795</v>
      </c>
      <c r="AM88" s="7"/>
      <c r="BP88" s="10">
        <v>69</v>
      </c>
      <c r="BQ88" s="10" t="s">
        <v>1347</v>
      </c>
    </row>
    <row r="89" spans="1:69" ht="15.75" thickBot="1" x14ac:dyDescent="0.3">
      <c r="A89" s="1">
        <v>70</v>
      </c>
      <c r="B89" s="1" t="s">
        <v>256</v>
      </c>
      <c r="D89" s="1">
        <v>70</v>
      </c>
      <c r="E89" s="1" t="s">
        <v>271</v>
      </c>
      <c r="G89" s="1">
        <v>70</v>
      </c>
      <c r="H89" s="1" t="s">
        <v>307</v>
      </c>
      <c r="J89" s="1">
        <v>70</v>
      </c>
      <c r="K89" s="1" t="s">
        <v>336</v>
      </c>
      <c r="M89" s="1">
        <v>70</v>
      </c>
      <c r="N89" s="1" t="s">
        <v>330</v>
      </c>
      <c r="P89" s="1">
        <v>70</v>
      </c>
      <c r="Q89" s="1" t="s">
        <v>382</v>
      </c>
      <c r="S89" s="1">
        <v>70</v>
      </c>
      <c r="T89" s="1" t="s">
        <v>466</v>
      </c>
      <c r="V89" s="1">
        <v>70</v>
      </c>
      <c r="W89" s="1" t="s">
        <v>531</v>
      </c>
      <c r="Y89" s="1">
        <v>70</v>
      </c>
      <c r="Z89" s="1" t="s">
        <v>587</v>
      </c>
      <c r="AE89" s="1">
        <v>88</v>
      </c>
      <c r="AF89" s="1" t="s">
        <v>795</v>
      </c>
      <c r="AM89" s="7"/>
      <c r="BP89" s="10">
        <v>70</v>
      </c>
      <c r="BQ89" s="10" t="s">
        <v>1347</v>
      </c>
    </row>
    <row r="90" spans="1:69" ht="15.75" thickBot="1" x14ac:dyDescent="0.3">
      <c r="A90" s="1">
        <v>71</v>
      </c>
      <c r="B90" s="1" t="s">
        <v>257</v>
      </c>
      <c r="D90" s="1">
        <v>71</v>
      </c>
      <c r="E90" s="1" t="s">
        <v>272</v>
      </c>
      <c r="G90" s="1">
        <v>71</v>
      </c>
      <c r="H90" s="1" t="s">
        <v>307</v>
      </c>
      <c r="J90" s="1">
        <v>71</v>
      </c>
      <c r="K90" s="1" t="s">
        <v>336</v>
      </c>
      <c r="M90" s="1">
        <v>71</v>
      </c>
      <c r="N90" s="1" t="s">
        <v>346</v>
      </c>
      <c r="P90" s="1">
        <v>71</v>
      </c>
      <c r="Q90" s="1" t="s">
        <v>383</v>
      </c>
      <c r="S90" s="1">
        <v>71</v>
      </c>
      <c r="T90" s="1" t="s">
        <v>467</v>
      </c>
      <c r="V90" s="1">
        <v>71</v>
      </c>
      <c r="W90" s="1" t="s">
        <v>532</v>
      </c>
      <c r="Y90" s="1">
        <v>71</v>
      </c>
      <c r="Z90" s="1" t="s">
        <v>587</v>
      </c>
      <c r="AE90" s="1">
        <v>89</v>
      </c>
      <c r="AF90" s="1" t="s">
        <v>795</v>
      </c>
      <c r="AM90" s="7"/>
      <c r="BP90" s="10">
        <v>71</v>
      </c>
      <c r="BQ90" s="10" t="s">
        <v>1347</v>
      </c>
    </row>
    <row r="91" spans="1:69" ht="15.75" thickBot="1" x14ac:dyDescent="0.3">
      <c r="A91" s="1">
        <v>72</v>
      </c>
      <c r="B91" s="1" t="s">
        <v>257</v>
      </c>
      <c r="D91" s="1">
        <v>72</v>
      </c>
      <c r="E91" s="1" t="s">
        <v>272</v>
      </c>
      <c r="G91" s="1">
        <v>72</v>
      </c>
      <c r="H91" s="1" t="s">
        <v>307</v>
      </c>
      <c r="J91" s="1">
        <v>72</v>
      </c>
      <c r="K91" s="1" t="s">
        <v>336</v>
      </c>
      <c r="M91" s="1">
        <v>72</v>
      </c>
      <c r="N91" s="1" t="s">
        <v>346</v>
      </c>
      <c r="P91" s="1">
        <v>72</v>
      </c>
      <c r="Q91" s="1" t="s">
        <v>384</v>
      </c>
      <c r="S91" s="1">
        <v>72</v>
      </c>
      <c r="T91" s="1" t="s">
        <v>468</v>
      </c>
      <c r="V91" s="1">
        <v>72</v>
      </c>
      <c r="W91" s="1" t="s">
        <v>533</v>
      </c>
      <c r="Y91" s="1">
        <v>72</v>
      </c>
      <c r="Z91" s="1" t="s">
        <v>588</v>
      </c>
      <c r="AE91" s="1">
        <v>90</v>
      </c>
      <c r="AF91" s="1" t="s">
        <v>795</v>
      </c>
      <c r="AM91" s="7"/>
      <c r="BP91" s="10">
        <v>72</v>
      </c>
      <c r="BQ91" s="10" t="s">
        <v>1347</v>
      </c>
    </row>
    <row r="92" spans="1:69" ht="15.75" thickBot="1" x14ac:dyDescent="0.3">
      <c r="A92" s="1">
        <v>73</v>
      </c>
      <c r="B92" s="1" t="s">
        <v>257</v>
      </c>
      <c r="D92" s="1">
        <v>73</v>
      </c>
      <c r="E92" s="1" t="s">
        <v>272</v>
      </c>
      <c r="G92" s="1">
        <v>73</v>
      </c>
      <c r="H92" s="1" t="s">
        <v>308</v>
      </c>
      <c r="J92" s="1">
        <v>73</v>
      </c>
      <c r="K92" s="1" t="s">
        <v>337</v>
      </c>
      <c r="M92" s="1">
        <v>73</v>
      </c>
      <c r="N92" s="1" t="s">
        <v>346</v>
      </c>
      <c r="P92" s="1">
        <v>73</v>
      </c>
      <c r="Q92" s="1" t="s">
        <v>385</v>
      </c>
      <c r="S92" s="1">
        <v>73</v>
      </c>
      <c r="T92" s="1" t="s">
        <v>470</v>
      </c>
      <c r="V92" s="1">
        <v>73</v>
      </c>
      <c r="W92" s="1" t="s">
        <v>534</v>
      </c>
      <c r="Y92" s="1">
        <v>73</v>
      </c>
      <c r="Z92" s="1" t="s">
        <v>588</v>
      </c>
      <c r="AE92" s="1">
        <v>91</v>
      </c>
      <c r="AF92" s="1" t="s">
        <v>757</v>
      </c>
      <c r="AM92" s="7"/>
      <c r="BP92" s="10">
        <v>73</v>
      </c>
      <c r="BQ92" s="10" t="s">
        <v>1347</v>
      </c>
    </row>
    <row r="93" spans="1:69" ht="15.75" thickBot="1" x14ac:dyDescent="0.3">
      <c r="A93" s="1">
        <v>74</v>
      </c>
      <c r="B93" s="1" t="s">
        <v>257</v>
      </c>
      <c r="D93" s="1">
        <v>74</v>
      </c>
      <c r="E93" s="1" t="s">
        <v>273</v>
      </c>
      <c r="G93" s="1">
        <v>74</v>
      </c>
      <c r="H93" s="1" t="s">
        <v>308</v>
      </c>
      <c r="J93" s="1">
        <v>74</v>
      </c>
      <c r="K93" s="1" t="s">
        <v>337</v>
      </c>
      <c r="M93" s="1">
        <v>74</v>
      </c>
      <c r="N93" s="1" t="s">
        <v>346</v>
      </c>
      <c r="P93" s="1">
        <v>74</v>
      </c>
      <c r="Q93" s="1" t="s">
        <v>386</v>
      </c>
      <c r="S93" s="1">
        <v>74</v>
      </c>
      <c r="T93" s="1" t="s">
        <v>469</v>
      </c>
      <c r="V93" s="1">
        <v>74</v>
      </c>
      <c r="W93" s="1" t="s">
        <v>535</v>
      </c>
      <c r="Y93" s="1">
        <v>74</v>
      </c>
      <c r="Z93" s="1" t="s">
        <v>589</v>
      </c>
      <c r="AE93" s="1">
        <v>92</v>
      </c>
      <c r="AF93" s="1" t="s">
        <v>796</v>
      </c>
      <c r="AM93" s="7"/>
      <c r="BP93" s="10">
        <v>74</v>
      </c>
      <c r="BQ93" s="10" t="s">
        <v>1343</v>
      </c>
    </row>
    <row r="94" spans="1:69" ht="15.75" thickBot="1" x14ac:dyDescent="0.3">
      <c r="A94" s="1">
        <v>75</v>
      </c>
      <c r="B94" s="1" t="s">
        <v>257</v>
      </c>
      <c r="D94" s="1">
        <v>75</v>
      </c>
      <c r="E94" s="1" t="s">
        <v>273</v>
      </c>
      <c r="G94" s="1">
        <v>75</v>
      </c>
      <c r="H94" s="1" t="s">
        <v>308</v>
      </c>
      <c r="J94" s="1">
        <v>75</v>
      </c>
      <c r="K94" s="1" t="s">
        <v>337</v>
      </c>
      <c r="M94" s="1">
        <v>75</v>
      </c>
      <c r="N94" s="1" t="s">
        <v>346</v>
      </c>
      <c r="P94" s="1">
        <v>75</v>
      </c>
      <c r="Q94" s="1" t="s">
        <v>387</v>
      </c>
      <c r="S94" s="1">
        <v>75</v>
      </c>
      <c r="T94" s="1" t="s">
        <v>471</v>
      </c>
      <c r="V94" s="1">
        <v>75</v>
      </c>
      <c r="W94" s="1" t="s">
        <v>536</v>
      </c>
      <c r="Y94" s="1">
        <v>75</v>
      </c>
      <c r="Z94" s="1" t="s">
        <v>589</v>
      </c>
      <c r="AE94" s="1">
        <v>93</v>
      </c>
      <c r="AF94" s="1" t="s">
        <v>797</v>
      </c>
      <c r="AM94" s="7"/>
      <c r="BP94" s="10">
        <v>75</v>
      </c>
      <c r="BQ94" s="10" t="s">
        <v>1343</v>
      </c>
    </row>
    <row r="95" spans="1:69" ht="15.75" thickBot="1" x14ac:dyDescent="0.3">
      <c r="A95" s="1">
        <v>76</v>
      </c>
      <c r="B95" s="1" t="s">
        <v>257</v>
      </c>
      <c r="D95" s="1">
        <v>76</v>
      </c>
      <c r="E95" s="1" t="s">
        <v>274</v>
      </c>
      <c r="G95" s="1">
        <v>76</v>
      </c>
      <c r="H95" s="1" t="s">
        <v>309</v>
      </c>
      <c r="J95" s="1">
        <v>76</v>
      </c>
      <c r="K95" s="1" t="s">
        <v>337</v>
      </c>
      <c r="M95" s="1">
        <v>76</v>
      </c>
      <c r="N95" s="1" t="s">
        <v>346</v>
      </c>
      <c r="P95" s="1">
        <v>76</v>
      </c>
      <c r="Q95" s="1" t="s">
        <v>388</v>
      </c>
      <c r="S95" s="1">
        <v>76</v>
      </c>
      <c r="T95" s="1" t="s">
        <v>472</v>
      </c>
      <c r="V95" s="1">
        <v>76</v>
      </c>
      <c r="W95" s="1" t="s">
        <v>537</v>
      </c>
      <c r="Y95" s="1">
        <v>76</v>
      </c>
      <c r="Z95" s="1" t="s">
        <v>590</v>
      </c>
      <c r="AE95" s="1">
        <v>94</v>
      </c>
      <c r="AF95" s="1" t="s">
        <v>798</v>
      </c>
      <c r="AM95" s="7"/>
      <c r="BP95" s="10">
        <v>76</v>
      </c>
      <c r="BQ95" s="10" t="s">
        <v>1343</v>
      </c>
    </row>
    <row r="96" spans="1:69" ht="15.75" thickBot="1" x14ac:dyDescent="0.3">
      <c r="A96" s="1">
        <v>77</v>
      </c>
      <c r="B96" s="1" t="s">
        <v>257</v>
      </c>
      <c r="D96" s="1">
        <v>77</v>
      </c>
      <c r="E96" s="1" t="s">
        <v>274</v>
      </c>
      <c r="G96" s="1">
        <v>77</v>
      </c>
      <c r="H96" s="1" t="s">
        <v>309</v>
      </c>
      <c r="J96" s="1">
        <v>77</v>
      </c>
      <c r="K96" s="1" t="s">
        <v>337</v>
      </c>
      <c r="M96" s="1">
        <v>77</v>
      </c>
      <c r="N96" s="1" t="s">
        <v>346</v>
      </c>
      <c r="P96" s="1">
        <v>77</v>
      </c>
      <c r="Q96" s="1" t="s">
        <v>389</v>
      </c>
      <c r="S96" s="1">
        <v>77</v>
      </c>
      <c r="T96" s="1" t="s">
        <v>473</v>
      </c>
      <c r="V96" s="1">
        <v>77</v>
      </c>
      <c r="W96" s="1" t="s">
        <v>538</v>
      </c>
      <c r="Y96" s="1">
        <v>77</v>
      </c>
      <c r="Z96" s="1" t="s">
        <v>591</v>
      </c>
      <c r="AE96" s="1">
        <v>95</v>
      </c>
      <c r="AF96" s="1" t="s">
        <v>799</v>
      </c>
      <c r="AM96" s="7"/>
      <c r="BP96" s="10">
        <v>77</v>
      </c>
      <c r="BQ96" s="10" t="s">
        <v>1343</v>
      </c>
    </row>
    <row r="97" spans="1:69" ht="15.75" thickBot="1" x14ac:dyDescent="0.3">
      <c r="A97" s="1">
        <v>78</v>
      </c>
      <c r="B97" s="1" t="s">
        <v>257</v>
      </c>
      <c r="D97" s="1">
        <v>78</v>
      </c>
      <c r="E97" s="1" t="s">
        <v>275</v>
      </c>
      <c r="G97" s="1">
        <v>78</v>
      </c>
      <c r="H97" s="1" t="s">
        <v>309</v>
      </c>
      <c r="J97" s="1">
        <v>78</v>
      </c>
      <c r="K97" s="1" t="s">
        <v>338</v>
      </c>
      <c r="M97" s="1">
        <v>78</v>
      </c>
      <c r="N97" s="1" t="s">
        <v>346</v>
      </c>
      <c r="P97" s="1">
        <v>78</v>
      </c>
      <c r="Q97" s="1" t="s">
        <v>390</v>
      </c>
      <c r="S97" s="1">
        <v>78</v>
      </c>
      <c r="T97" s="1" t="s">
        <v>474</v>
      </c>
      <c r="V97" s="1">
        <v>78</v>
      </c>
      <c r="W97" s="1" t="s">
        <v>539</v>
      </c>
      <c r="Y97" s="1">
        <v>78</v>
      </c>
      <c r="Z97" s="1" t="s">
        <v>592</v>
      </c>
      <c r="AE97" s="1">
        <v>96</v>
      </c>
      <c r="AF97" s="1" t="s">
        <v>799</v>
      </c>
      <c r="AM97" s="7"/>
      <c r="BP97" s="10">
        <v>78</v>
      </c>
      <c r="BQ97" s="10" t="s">
        <v>1343</v>
      </c>
    </row>
    <row r="98" spans="1:69" ht="15.75" thickBot="1" x14ac:dyDescent="0.3">
      <c r="A98" s="1">
        <v>79</v>
      </c>
      <c r="B98" s="1" t="s">
        <v>257</v>
      </c>
      <c r="D98" s="1">
        <v>79</v>
      </c>
      <c r="E98" s="1" t="s">
        <v>275</v>
      </c>
      <c r="G98" s="1">
        <v>79</v>
      </c>
      <c r="H98" s="1" t="s">
        <v>310</v>
      </c>
      <c r="J98" s="1">
        <v>79</v>
      </c>
      <c r="K98" s="1" t="s">
        <v>338</v>
      </c>
      <c r="M98" s="1">
        <v>79</v>
      </c>
      <c r="N98" s="1" t="s">
        <v>346</v>
      </c>
      <c r="P98" s="1">
        <v>79</v>
      </c>
      <c r="Q98" s="1" t="s">
        <v>391</v>
      </c>
      <c r="S98" s="1">
        <v>79</v>
      </c>
      <c r="T98" s="1" t="s">
        <v>354</v>
      </c>
      <c r="V98" s="1">
        <v>79</v>
      </c>
      <c r="W98" s="1" t="s">
        <v>540</v>
      </c>
      <c r="Y98" s="1">
        <v>79</v>
      </c>
      <c r="Z98" s="1" t="s">
        <v>593</v>
      </c>
      <c r="AE98" s="1">
        <v>97</v>
      </c>
      <c r="AF98" s="1" t="s">
        <v>799</v>
      </c>
      <c r="AM98" s="7"/>
      <c r="BP98" s="10">
        <v>79</v>
      </c>
      <c r="BQ98" s="10" t="s">
        <v>1343</v>
      </c>
    </row>
    <row r="99" spans="1:69" ht="15.75" thickBot="1" x14ac:dyDescent="0.3">
      <c r="A99" s="1">
        <v>80</v>
      </c>
      <c r="B99" s="1" t="s">
        <v>257</v>
      </c>
      <c r="D99" s="1">
        <v>80</v>
      </c>
      <c r="E99" s="1" t="s">
        <v>276</v>
      </c>
      <c r="G99" s="1">
        <v>80</v>
      </c>
      <c r="H99" s="1" t="s">
        <v>310</v>
      </c>
      <c r="J99" s="1">
        <v>80</v>
      </c>
      <c r="K99" s="1" t="s">
        <v>338</v>
      </c>
      <c r="M99" s="1">
        <v>80</v>
      </c>
      <c r="N99" s="1" t="s">
        <v>346</v>
      </c>
      <c r="P99" s="1">
        <v>80</v>
      </c>
      <c r="Q99" s="1" t="s">
        <v>392</v>
      </c>
      <c r="S99" s="1">
        <v>80</v>
      </c>
      <c r="T99" s="1" t="s">
        <v>475</v>
      </c>
      <c r="V99" s="1">
        <v>80</v>
      </c>
      <c r="W99" s="1" t="s">
        <v>541</v>
      </c>
      <c r="Y99" s="1">
        <v>80</v>
      </c>
      <c r="Z99" s="1" t="s">
        <v>594</v>
      </c>
      <c r="AE99" s="1">
        <v>98</v>
      </c>
      <c r="AF99" s="1" t="s">
        <v>799</v>
      </c>
      <c r="AM99" s="7"/>
      <c r="BP99" s="10">
        <v>80</v>
      </c>
      <c r="BQ99" s="10" t="s">
        <v>1343</v>
      </c>
    </row>
    <row r="100" spans="1:69" ht="15.75" thickBot="1" x14ac:dyDescent="0.3">
      <c r="A100" s="1">
        <v>81</v>
      </c>
      <c r="B100" s="1" t="s">
        <v>257</v>
      </c>
      <c r="D100" s="1">
        <v>81</v>
      </c>
      <c r="E100" s="1" t="s">
        <v>276</v>
      </c>
      <c r="G100" s="1">
        <v>81</v>
      </c>
      <c r="H100" s="1" t="s">
        <v>310</v>
      </c>
      <c r="J100" s="1">
        <v>81</v>
      </c>
      <c r="K100" s="1" t="s">
        <v>338</v>
      </c>
      <c r="M100" s="1">
        <v>81</v>
      </c>
      <c r="N100" s="1" t="s">
        <v>346</v>
      </c>
      <c r="P100" s="1">
        <v>81</v>
      </c>
      <c r="Q100" s="1" t="s">
        <v>393</v>
      </c>
      <c r="S100" s="1">
        <v>81</v>
      </c>
      <c r="T100" s="1" t="s">
        <v>476</v>
      </c>
      <c r="V100" s="1">
        <v>81</v>
      </c>
      <c r="W100" s="1" t="s">
        <v>542</v>
      </c>
      <c r="Y100" s="1">
        <v>81</v>
      </c>
      <c r="Z100" s="1" t="s">
        <v>595</v>
      </c>
      <c r="AE100" s="1">
        <v>99</v>
      </c>
      <c r="AF100" s="1" t="s">
        <v>799</v>
      </c>
      <c r="AM100" s="7"/>
      <c r="BP100" s="10">
        <v>81</v>
      </c>
      <c r="BQ100" s="10" t="s">
        <v>1343</v>
      </c>
    </row>
    <row r="101" spans="1:69" ht="15.75" thickBot="1" x14ac:dyDescent="0.3">
      <c r="A101" s="1">
        <v>82</v>
      </c>
      <c r="B101" s="1" t="s">
        <v>257</v>
      </c>
      <c r="D101" s="1">
        <v>82</v>
      </c>
      <c r="E101" s="1" t="s">
        <v>277</v>
      </c>
      <c r="G101" s="1">
        <v>82</v>
      </c>
      <c r="H101" s="1" t="s">
        <v>751</v>
      </c>
      <c r="J101" s="1">
        <v>82</v>
      </c>
      <c r="K101" s="1" t="s">
        <v>338</v>
      </c>
      <c r="M101" s="1">
        <v>82</v>
      </c>
      <c r="N101" s="1" t="s">
        <v>346</v>
      </c>
      <c r="P101" s="1">
        <v>82</v>
      </c>
      <c r="Q101" s="1" t="s">
        <v>394</v>
      </c>
      <c r="S101" s="1">
        <v>82</v>
      </c>
      <c r="T101" s="1" t="s">
        <v>477</v>
      </c>
      <c r="V101" s="1">
        <v>82</v>
      </c>
      <c r="W101" s="1" t="s">
        <v>543</v>
      </c>
      <c r="Y101" s="1">
        <v>82</v>
      </c>
      <c r="Z101" s="1" t="s">
        <v>596</v>
      </c>
      <c r="AE101" s="1">
        <v>100</v>
      </c>
      <c r="AF101" s="1" t="s">
        <v>800</v>
      </c>
      <c r="AM101" s="7"/>
      <c r="BP101" s="10">
        <v>82</v>
      </c>
      <c r="BQ101" s="10" t="s">
        <v>1343</v>
      </c>
    </row>
    <row r="102" spans="1:69" ht="15.75" thickBot="1" x14ac:dyDescent="0.3">
      <c r="A102" s="1">
        <v>83</v>
      </c>
      <c r="B102" s="1" t="s">
        <v>257</v>
      </c>
      <c r="D102" s="1">
        <v>83</v>
      </c>
      <c r="E102" s="1" t="s">
        <v>277</v>
      </c>
      <c r="G102" s="1">
        <v>83</v>
      </c>
      <c r="H102" s="1" t="s">
        <v>751</v>
      </c>
      <c r="J102" s="1">
        <v>83</v>
      </c>
      <c r="K102" s="1" t="s">
        <v>339</v>
      </c>
      <c r="M102" s="1">
        <v>83</v>
      </c>
      <c r="N102" s="1" t="s">
        <v>346</v>
      </c>
      <c r="P102" s="1">
        <v>83</v>
      </c>
      <c r="Q102" s="1" t="s">
        <v>395</v>
      </c>
      <c r="S102" s="1">
        <v>83</v>
      </c>
      <c r="T102" s="1" t="s">
        <v>478</v>
      </c>
      <c r="V102" s="1">
        <v>83</v>
      </c>
      <c r="W102" s="1" t="s">
        <v>544</v>
      </c>
      <c r="Y102" s="1">
        <v>83</v>
      </c>
      <c r="Z102" s="1" t="s">
        <v>1294</v>
      </c>
      <c r="AM102" s="7"/>
      <c r="BP102" s="10">
        <v>83</v>
      </c>
      <c r="BQ102" s="10" t="s">
        <v>1343</v>
      </c>
    </row>
    <row r="103" spans="1:69" ht="15.75" thickBot="1" x14ac:dyDescent="0.3">
      <c r="A103" s="1">
        <v>84</v>
      </c>
      <c r="B103" s="1" t="s">
        <v>257</v>
      </c>
      <c r="D103" s="1">
        <v>84</v>
      </c>
      <c r="E103" s="1" t="s">
        <v>278</v>
      </c>
      <c r="G103" s="1">
        <v>84</v>
      </c>
      <c r="H103" s="1" t="s">
        <v>751</v>
      </c>
      <c r="J103" s="1">
        <v>84</v>
      </c>
      <c r="K103" s="1" t="s">
        <v>339</v>
      </c>
      <c r="M103" s="1">
        <v>84</v>
      </c>
      <c r="N103" s="1" t="s">
        <v>346</v>
      </c>
      <c r="P103" s="1">
        <v>84</v>
      </c>
      <c r="Q103" s="1" t="s">
        <v>396</v>
      </c>
      <c r="S103" s="1">
        <v>84</v>
      </c>
      <c r="T103" s="1" t="s">
        <v>479</v>
      </c>
      <c r="V103" s="1">
        <v>84</v>
      </c>
      <c r="W103" s="1" t="s">
        <v>545</v>
      </c>
      <c r="Y103" s="1">
        <v>84</v>
      </c>
      <c r="Z103" s="1" t="s">
        <v>597</v>
      </c>
      <c r="AM103" s="7"/>
      <c r="BP103" s="10">
        <v>84</v>
      </c>
      <c r="BQ103" s="10" t="s">
        <v>1343</v>
      </c>
    </row>
    <row r="104" spans="1:69" ht="15.75" thickBot="1" x14ac:dyDescent="0.3">
      <c r="A104" s="1">
        <v>85</v>
      </c>
      <c r="B104" s="1" t="s">
        <v>257</v>
      </c>
      <c r="D104" s="1">
        <v>85</v>
      </c>
      <c r="E104" s="1" t="s">
        <v>279</v>
      </c>
      <c r="G104" s="1">
        <v>85</v>
      </c>
      <c r="H104" s="1" t="s">
        <v>311</v>
      </c>
      <c r="J104" s="1">
        <v>85</v>
      </c>
      <c r="K104" s="1" t="s">
        <v>339</v>
      </c>
      <c r="M104" s="1">
        <v>85</v>
      </c>
      <c r="N104" s="1" t="s">
        <v>346</v>
      </c>
      <c r="P104" s="1">
        <v>85</v>
      </c>
      <c r="Q104" s="1" t="s">
        <v>397</v>
      </c>
      <c r="S104" s="1">
        <v>85</v>
      </c>
      <c r="T104" s="1" t="s">
        <v>480</v>
      </c>
      <c r="V104" s="1">
        <v>85</v>
      </c>
      <c r="W104" s="1" t="s">
        <v>546</v>
      </c>
      <c r="Y104" s="1">
        <v>85</v>
      </c>
      <c r="Z104" s="1" t="s">
        <v>598</v>
      </c>
      <c r="AM104" s="7"/>
      <c r="BP104" s="10">
        <v>85</v>
      </c>
      <c r="BQ104" s="10" t="s">
        <v>1343</v>
      </c>
    </row>
    <row r="105" spans="1:69" ht="15.75" thickBot="1" x14ac:dyDescent="0.3">
      <c r="A105" s="1">
        <v>86</v>
      </c>
      <c r="B105" s="1" t="s">
        <v>257</v>
      </c>
      <c r="D105" s="1">
        <v>86</v>
      </c>
      <c r="E105" s="1" t="s">
        <v>280</v>
      </c>
      <c r="G105" s="1">
        <v>86</v>
      </c>
      <c r="H105" s="1" t="s">
        <v>311</v>
      </c>
      <c r="J105" s="1">
        <v>86</v>
      </c>
      <c r="K105" s="1" t="s">
        <v>339</v>
      </c>
      <c r="M105" s="1">
        <v>86</v>
      </c>
      <c r="N105" s="1" t="s">
        <v>347</v>
      </c>
      <c r="P105" s="1">
        <v>86</v>
      </c>
      <c r="Q105" s="1" t="s">
        <v>398</v>
      </c>
      <c r="S105" s="1">
        <v>86</v>
      </c>
      <c r="T105" s="1" t="s">
        <v>481</v>
      </c>
      <c r="V105" s="1">
        <v>86</v>
      </c>
      <c r="W105" s="1" t="s">
        <v>547</v>
      </c>
      <c r="Y105" s="1">
        <v>86</v>
      </c>
      <c r="Z105" s="1" t="s">
        <v>599</v>
      </c>
      <c r="AM105" s="7"/>
      <c r="BP105" s="10">
        <v>86</v>
      </c>
      <c r="BQ105" s="10" t="s">
        <v>1344</v>
      </c>
    </row>
    <row r="106" spans="1:69" ht="15.75" thickBot="1" x14ac:dyDescent="0.3">
      <c r="A106" s="1">
        <v>87</v>
      </c>
      <c r="B106" s="1" t="s">
        <v>257</v>
      </c>
      <c r="D106" s="1">
        <v>87</v>
      </c>
      <c r="E106" s="1" t="s">
        <v>262</v>
      </c>
      <c r="G106" s="1">
        <v>87</v>
      </c>
      <c r="H106" s="1" t="s">
        <v>311</v>
      </c>
      <c r="J106" s="1">
        <v>87</v>
      </c>
      <c r="K106" s="1" t="s">
        <v>339</v>
      </c>
      <c r="M106" s="1">
        <v>87</v>
      </c>
      <c r="N106" s="1" t="s">
        <v>347</v>
      </c>
      <c r="P106" s="1">
        <v>87</v>
      </c>
      <c r="Q106" s="1" t="s">
        <v>399</v>
      </c>
      <c r="S106" s="1">
        <v>87</v>
      </c>
      <c r="T106" s="1" t="s">
        <v>482</v>
      </c>
      <c r="V106" s="1">
        <v>87</v>
      </c>
      <c r="W106" s="1" t="s">
        <v>548</v>
      </c>
      <c r="Y106" s="1">
        <v>87</v>
      </c>
      <c r="Z106" s="1" t="s">
        <v>600</v>
      </c>
      <c r="AM106" s="7"/>
      <c r="BP106" s="10">
        <v>87</v>
      </c>
      <c r="BQ106" s="10" t="s">
        <v>1344</v>
      </c>
    </row>
    <row r="107" spans="1:69" ht="15.75" thickBot="1" x14ac:dyDescent="0.3">
      <c r="A107" s="1">
        <v>88</v>
      </c>
      <c r="B107" s="1" t="s">
        <v>257</v>
      </c>
      <c r="D107" s="1">
        <v>88</v>
      </c>
      <c r="E107" s="1" t="s">
        <v>281</v>
      </c>
      <c r="G107" s="1">
        <v>88</v>
      </c>
      <c r="H107" s="1" t="s">
        <v>312</v>
      </c>
      <c r="J107" s="1">
        <v>88</v>
      </c>
      <c r="K107" s="1" t="s">
        <v>340</v>
      </c>
      <c r="M107" s="1">
        <v>88</v>
      </c>
      <c r="N107" s="1" t="s">
        <v>347</v>
      </c>
      <c r="P107" s="1">
        <v>88</v>
      </c>
      <c r="Q107" s="1" t="s">
        <v>400</v>
      </c>
      <c r="S107" s="1">
        <v>88</v>
      </c>
      <c r="T107" s="1" t="s">
        <v>483</v>
      </c>
      <c r="V107" s="1">
        <v>88</v>
      </c>
      <c r="W107" s="1" t="s">
        <v>549</v>
      </c>
      <c r="Y107" s="1">
        <v>88</v>
      </c>
      <c r="Z107" s="1" t="s">
        <v>601</v>
      </c>
      <c r="AM107" s="7"/>
      <c r="BP107" s="10">
        <v>88</v>
      </c>
      <c r="BQ107" s="10" t="s">
        <v>1344</v>
      </c>
    </row>
    <row r="108" spans="1:69" ht="15.75" thickBot="1" x14ac:dyDescent="0.3">
      <c r="A108" s="1">
        <v>89</v>
      </c>
      <c r="B108" s="1" t="s">
        <v>257</v>
      </c>
      <c r="D108" s="1">
        <v>89</v>
      </c>
      <c r="E108" s="1" t="s">
        <v>282</v>
      </c>
      <c r="G108" s="1">
        <v>89</v>
      </c>
      <c r="H108" s="1" t="s">
        <v>312</v>
      </c>
      <c r="J108" s="1">
        <v>89</v>
      </c>
      <c r="K108" s="1" t="s">
        <v>340</v>
      </c>
      <c r="M108" s="1">
        <v>89</v>
      </c>
      <c r="N108" s="1" t="s">
        <v>347</v>
      </c>
      <c r="P108" s="1">
        <v>89</v>
      </c>
      <c r="Q108" s="1" t="s">
        <v>401</v>
      </c>
      <c r="S108" s="1">
        <v>89</v>
      </c>
      <c r="T108" s="1" t="s">
        <v>484</v>
      </c>
      <c r="V108" s="1">
        <v>89</v>
      </c>
      <c r="W108" s="1" t="s">
        <v>550</v>
      </c>
      <c r="Y108" s="1">
        <v>89</v>
      </c>
      <c r="Z108" s="1" t="s">
        <v>602</v>
      </c>
      <c r="AM108" s="7"/>
      <c r="BP108" s="10">
        <v>89</v>
      </c>
      <c r="BQ108" s="10" t="s">
        <v>1344</v>
      </c>
    </row>
    <row r="109" spans="1:69" ht="15.75" thickBot="1" x14ac:dyDescent="0.3">
      <c r="A109" s="1">
        <v>90</v>
      </c>
      <c r="B109" s="1" t="s">
        <v>257</v>
      </c>
      <c r="D109" s="1">
        <v>90</v>
      </c>
      <c r="E109" s="1" t="s">
        <v>283</v>
      </c>
      <c r="G109" s="1">
        <v>90</v>
      </c>
      <c r="H109" s="1" t="s">
        <v>313</v>
      </c>
      <c r="J109" s="1">
        <v>90</v>
      </c>
      <c r="K109" s="1" t="s">
        <v>340</v>
      </c>
      <c r="M109" s="1">
        <v>90</v>
      </c>
      <c r="N109" s="1" t="s">
        <v>347</v>
      </c>
      <c r="P109" s="1">
        <v>90</v>
      </c>
      <c r="Q109" s="1" t="s">
        <v>402</v>
      </c>
      <c r="S109" s="1">
        <v>90</v>
      </c>
      <c r="T109" s="1" t="s">
        <v>485</v>
      </c>
      <c r="V109" s="1">
        <v>90</v>
      </c>
      <c r="W109" s="1" t="s">
        <v>551</v>
      </c>
      <c r="Y109" s="1">
        <v>90</v>
      </c>
      <c r="Z109" s="1" t="s">
        <v>603</v>
      </c>
      <c r="AM109" s="7"/>
      <c r="BP109" s="10">
        <v>90</v>
      </c>
      <c r="BQ109" s="10" t="s">
        <v>1345</v>
      </c>
    </row>
    <row r="110" spans="1:69" ht="15.75" thickBot="1" x14ac:dyDescent="0.3">
      <c r="A110" s="1">
        <v>91</v>
      </c>
      <c r="B110" s="1" t="s">
        <v>259</v>
      </c>
      <c r="D110" s="1">
        <v>91</v>
      </c>
      <c r="E110" s="1" t="s">
        <v>284</v>
      </c>
      <c r="G110" s="1">
        <v>91</v>
      </c>
      <c r="H110" s="1" t="s">
        <v>313</v>
      </c>
      <c r="J110" s="1">
        <v>91</v>
      </c>
      <c r="K110" s="1" t="s">
        <v>340</v>
      </c>
      <c r="M110" s="1">
        <v>91</v>
      </c>
      <c r="N110" s="1" t="s">
        <v>347</v>
      </c>
      <c r="P110" s="1">
        <v>91</v>
      </c>
      <c r="Q110" s="1" t="s">
        <v>403</v>
      </c>
      <c r="S110" s="1">
        <v>91</v>
      </c>
      <c r="T110" s="1" t="s">
        <v>486</v>
      </c>
      <c r="V110" s="1">
        <v>91</v>
      </c>
      <c r="W110" s="1" t="s">
        <v>552</v>
      </c>
      <c r="Y110" s="1">
        <v>91</v>
      </c>
      <c r="Z110" s="1" t="s">
        <v>604</v>
      </c>
      <c r="AM110" s="7"/>
      <c r="BP110" s="10">
        <v>91</v>
      </c>
      <c r="BQ110" s="10" t="s">
        <v>1345</v>
      </c>
    </row>
    <row r="111" spans="1:69" ht="15.75" thickBot="1" x14ac:dyDescent="0.3">
      <c r="A111" s="1">
        <v>92</v>
      </c>
      <c r="B111" s="1" t="s">
        <v>259</v>
      </c>
      <c r="D111" s="1">
        <v>92</v>
      </c>
      <c r="E111" s="1" t="s">
        <v>285</v>
      </c>
      <c r="G111" s="1">
        <v>92</v>
      </c>
      <c r="H111" s="1" t="s">
        <v>314</v>
      </c>
      <c r="J111" s="1">
        <v>92</v>
      </c>
      <c r="K111" s="1" t="s">
        <v>340</v>
      </c>
      <c r="M111" s="1">
        <v>92</v>
      </c>
      <c r="N111" s="1" t="s">
        <v>347</v>
      </c>
      <c r="P111" s="1">
        <v>92</v>
      </c>
      <c r="Q111" s="1" t="s">
        <v>404</v>
      </c>
      <c r="S111" s="1">
        <v>92</v>
      </c>
      <c r="T111" s="1" t="s">
        <v>492</v>
      </c>
      <c r="V111" s="1">
        <v>92</v>
      </c>
      <c r="W111" s="1" t="s">
        <v>553</v>
      </c>
      <c r="Y111" s="1">
        <v>92</v>
      </c>
      <c r="Z111" s="1" t="s">
        <v>605</v>
      </c>
      <c r="AM111" s="7"/>
      <c r="BP111" s="10">
        <v>92</v>
      </c>
      <c r="BQ111" s="10" t="s">
        <v>1345</v>
      </c>
    </row>
    <row r="112" spans="1:69" ht="15.75" thickBot="1" x14ac:dyDescent="0.3">
      <c r="A112" s="1">
        <v>93</v>
      </c>
      <c r="B112" s="1" t="s">
        <v>259</v>
      </c>
      <c r="D112" s="1">
        <v>93</v>
      </c>
      <c r="E112" s="1" t="s">
        <v>286</v>
      </c>
      <c r="G112" s="1">
        <v>93</v>
      </c>
      <c r="H112" s="1" t="s">
        <v>315</v>
      </c>
      <c r="J112" s="1">
        <v>93</v>
      </c>
      <c r="K112" s="1" t="s">
        <v>341</v>
      </c>
      <c r="M112" s="1">
        <v>93</v>
      </c>
      <c r="N112" s="1" t="s">
        <v>347</v>
      </c>
      <c r="P112" s="1">
        <v>93</v>
      </c>
      <c r="Q112" s="1" t="s">
        <v>405</v>
      </c>
      <c r="S112" s="1">
        <v>93</v>
      </c>
      <c r="T112" s="1" t="s">
        <v>487</v>
      </c>
      <c r="V112" s="1">
        <v>93</v>
      </c>
      <c r="W112" s="1" t="s">
        <v>554</v>
      </c>
      <c r="Y112" s="1">
        <v>93</v>
      </c>
      <c r="Z112" s="1" t="s">
        <v>606</v>
      </c>
      <c r="AM112" s="7"/>
      <c r="BP112" s="10">
        <v>93</v>
      </c>
      <c r="BQ112" s="10" t="s">
        <v>1345</v>
      </c>
    </row>
    <row r="113" spans="1:69" ht="15.75" thickBot="1" x14ac:dyDescent="0.3">
      <c r="A113" s="1">
        <v>94</v>
      </c>
      <c r="B113" s="1" t="s">
        <v>259</v>
      </c>
      <c r="D113" s="1">
        <v>94</v>
      </c>
      <c r="E113" s="1" t="s">
        <v>287</v>
      </c>
      <c r="G113" s="1">
        <v>94</v>
      </c>
      <c r="H113" s="1" t="s">
        <v>316</v>
      </c>
      <c r="J113" s="1">
        <v>94</v>
      </c>
      <c r="K113" s="1" t="s">
        <v>341</v>
      </c>
      <c r="M113" s="1">
        <v>94</v>
      </c>
      <c r="N113" s="1" t="s">
        <v>348</v>
      </c>
      <c r="P113" s="1">
        <v>94</v>
      </c>
      <c r="Q113" s="1" t="s">
        <v>406</v>
      </c>
      <c r="S113" s="1">
        <v>94</v>
      </c>
      <c r="T113" s="1" t="s">
        <v>488</v>
      </c>
      <c r="V113" s="1">
        <v>94</v>
      </c>
      <c r="W113" s="1" t="s">
        <v>555</v>
      </c>
      <c r="Y113" s="1">
        <v>94</v>
      </c>
      <c r="Z113" s="1" t="s">
        <v>607</v>
      </c>
      <c r="AM113" s="7"/>
      <c r="BP113" s="10">
        <v>94</v>
      </c>
      <c r="BQ113" s="10" t="s">
        <v>1345</v>
      </c>
    </row>
    <row r="114" spans="1:69" ht="15.75" thickBot="1" x14ac:dyDescent="0.3">
      <c r="A114" s="1">
        <v>95</v>
      </c>
      <c r="B114" s="1" t="s">
        <v>260</v>
      </c>
      <c r="D114" s="1">
        <v>95</v>
      </c>
      <c r="E114" s="1" t="s">
        <v>288</v>
      </c>
      <c r="G114" s="1">
        <v>95</v>
      </c>
      <c r="H114" s="1" t="s">
        <v>317</v>
      </c>
      <c r="J114" s="1">
        <v>95</v>
      </c>
      <c r="K114" s="1" t="s">
        <v>341</v>
      </c>
      <c r="M114" s="1">
        <v>95</v>
      </c>
      <c r="N114" s="1" t="s">
        <v>348</v>
      </c>
      <c r="P114" s="1">
        <v>95</v>
      </c>
      <c r="Q114" s="1" t="s">
        <v>407</v>
      </c>
      <c r="S114" s="1">
        <v>95</v>
      </c>
      <c r="T114" s="1" t="s">
        <v>489</v>
      </c>
      <c r="V114" s="1">
        <v>95</v>
      </c>
      <c r="W114" s="1" t="s">
        <v>556</v>
      </c>
      <c r="Y114" s="1">
        <v>95</v>
      </c>
      <c r="Z114" s="1" t="s">
        <v>608</v>
      </c>
      <c r="AM114" s="7"/>
      <c r="BP114" s="10">
        <v>95</v>
      </c>
      <c r="BQ114" s="10" t="s">
        <v>1345</v>
      </c>
    </row>
    <row r="115" spans="1:69" ht="15.75" thickBot="1" x14ac:dyDescent="0.3">
      <c r="A115" s="1">
        <v>96</v>
      </c>
      <c r="B115" s="1" t="s">
        <v>260</v>
      </c>
      <c r="D115" s="1">
        <v>96</v>
      </c>
      <c r="E115" s="1" t="s">
        <v>289</v>
      </c>
      <c r="G115" s="1">
        <v>96</v>
      </c>
      <c r="H115" s="1" t="s">
        <v>318</v>
      </c>
      <c r="J115" s="1">
        <v>96</v>
      </c>
      <c r="K115" s="1" t="s">
        <v>342</v>
      </c>
      <c r="M115" s="1">
        <v>96</v>
      </c>
      <c r="N115" s="1" t="s">
        <v>348</v>
      </c>
      <c r="P115" s="1">
        <v>96</v>
      </c>
      <c r="Q115" s="1" t="s">
        <v>408</v>
      </c>
      <c r="S115" s="1">
        <v>96</v>
      </c>
      <c r="T115" s="1" t="s">
        <v>490</v>
      </c>
      <c r="V115" s="1">
        <v>96</v>
      </c>
      <c r="W115" s="1" t="s">
        <v>557</v>
      </c>
      <c r="Y115" s="1">
        <v>96</v>
      </c>
      <c r="Z115" s="1" t="s">
        <v>609</v>
      </c>
      <c r="AM115" s="7"/>
      <c r="BP115" s="10">
        <v>96</v>
      </c>
      <c r="BQ115" s="10" t="s">
        <v>1345</v>
      </c>
    </row>
    <row r="116" spans="1:69" ht="15.75" thickBot="1" x14ac:dyDescent="0.3">
      <c r="A116" s="1">
        <v>97</v>
      </c>
      <c r="B116" s="1" t="s">
        <v>260</v>
      </c>
      <c r="D116" s="1">
        <v>97</v>
      </c>
      <c r="E116" s="1" t="s">
        <v>290</v>
      </c>
      <c r="G116" s="1">
        <v>97</v>
      </c>
      <c r="H116" s="1" t="s">
        <v>319</v>
      </c>
      <c r="J116" s="1">
        <v>97</v>
      </c>
      <c r="K116" s="1" t="s">
        <v>342</v>
      </c>
      <c r="M116" s="1">
        <v>97</v>
      </c>
      <c r="N116" s="1" t="s">
        <v>348</v>
      </c>
      <c r="P116" s="1">
        <v>97</v>
      </c>
      <c r="Q116" s="1" t="s">
        <v>409</v>
      </c>
      <c r="S116" s="1">
        <v>97</v>
      </c>
      <c r="T116" s="1" t="s">
        <v>491</v>
      </c>
      <c r="V116" s="1">
        <v>97</v>
      </c>
      <c r="W116" s="1" t="s">
        <v>558</v>
      </c>
      <c r="Y116" s="1">
        <v>97</v>
      </c>
      <c r="Z116" s="1" t="s">
        <v>610</v>
      </c>
      <c r="AM116" s="7"/>
      <c r="BP116" s="10">
        <v>97</v>
      </c>
      <c r="BQ116" s="10" t="s">
        <v>1346</v>
      </c>
    </row>
    <row r="117" spans="1:69" ht="15.75" thickBot="1" x14ac:dyDescent="0.3">
      <c r="A117" s="1">
        <v>98</v>
      </c>
      <c r="B117" s="1" t="s">
        <v>260</v>
      </c>
      <c r="D117" s="1">
        <v>98</v>
      </c>
      <c r="E117" s="1" t="s">
        <v>291</v>
      </c>
      <c r="G117" s="1">
        <v>98</v>
      </c>
      <c r="H117" s="1" t="s">
        <v>320</v>
      </c>
      <c r="J117" s="1">
        <v>98</v>
      </c>
      <c r="K117" s="1" t="s">
        <v>342</v>
      </c>
      <c r="M117" s="1">
        <v>98</v>
      </c>
      <c r="N117" s="1" t="s">
        <v>348</v>
      </c>
      <c r="P117" s="1">
        <v>98</v>
      </c>
      <c r="Q117" s="1" t="s">
        <v>410</v>
      </c>
      <c r="S117" s="1">
        <v>98</v>
      </c>
      <c r="T117" s="1" t="s">
        <v>493</v>
      </c>
      <c r="V117" s="1">
        <v>98</v>
      </c>
      <c r="W117" s="1" t="s">
        <v>559</v>
      </c>
      <c r="Y117" s="1">
        <v>98</v>
      </c>
      <c r="Z117" s="1" t="s">
        <v>611</v>
      </c>
      <c r="AM117" s="7"/>
      <c r="BP117" s="10">
        <v>98</v>
      </c>
      <c r="BQ117" s="10" t="s">
        <v>1346</v>
      </c>
    </row>
    <row r="118" spans="1:69" ht="15.75" thickBot="1" x14ac:dyDescent="0.3">
      <c r="A118" s="1">
        <v>99</v>
      </c>
      <c r="B118" s="1" t="s">
        <v>261</v>
      </c>
      <c r="D118" s="1">
        <v>99</v>
      </c>
      <c r="E118" s="1" t="s">
        <v>292</v>
      </c>
      <c r="G118" s="1">
        <v>99</v>
      </c>
      <c r="H118" s="1" t="s">
        <v>321</v>
      </c>
      <c r="J118" s="1">
        <v>99</v>
      </c>
      <c r="K118" s="1" t="s">
        <v>343</v>
      </c>
      <c r="M118" s="1">
        <v>99</v>
      </c>
      <c r="N118" s="1" t="s">
        <v>349</v>
      </c>
      <c r="P118" s="1">
        <v>99</v>
      </c>
      <c r="Q118" s="1" t="s">
        <v>411</v>
      </c>
      <c r="S118" s="1">
        <v>99</v>
      </c>
      <c r="T118" s="1" t="s">
        <v>494</v>
      </c>
      <c r="V118" s="1">
        <v>99</v>
      </c>
      <c r="W118" s="1" t="s">
        <v>560</v>
      </c>
      <c r="Y118" s="1">
        <v>99</v>
      </c>
      <c r="Z118" s="1" t="s">
        <v>612</v>
      </c>
      <c r="AM118" s="7"/>
      <c r="BP118" s="10">
        <v>99</v>
      </c>
      <c r="BQ118" s="10" t="s">
        <v>1346</v>
      </c>
    </row>
    <row r="119" spans="1:69" ht="15.75" thickBot="1" x14ac:dyDescent="0.3">
      <c r="A119" s="1">
        <v>100</v>
      </c>
      <c r="B119" s="1" t="s">
        <v>262</v>
      </c>
      <c r="D119" s="1">
        <v>100</v>
      </c>
      <c r="E119" s="1" t="s">
        <v>293</v>
      </c>
      <c r="G119" s="1">
        <v>100</v>
      </c>
      <c r="H119" s="1" t="s">
        <v>322</v>
      </c>
      <c r="J119" s="1">
        <v>100</v>
      </c>
      <c r="K119" s="1" t="s">
        <v>344</v>
      </c>
      <c r="M119" s="1">
        <v>100</v>
      </c>
      <c r="N119" s="1" t="s">
        <v>349</v>
      </c>
      <c r="P119" s="1">
        <v>100</v>
      </c>
      <c r="Q119" s="1" t="s">
        <v>412</v>
      </c>
      <c r="S119" s="1">
        <v>100</v>
      </c>
      <c r="T119" s="1" t="s">
        <v>495</v>
      </c>
      <c r="V119" s="1">
        <v>100</v>
      </c>
      <c r="W119" s="1" t="s">
        <v>561</v>
      </c>
      <c r="Y119" s="1">
        <v>100</v>
      </c>
      <c r="Z119" s="1" t="s">
        <v>613</v>
      </c>
      <c r="AM119" s="7"/>
      <c r="BP119" s="10">
        <v>100</v>
      </c>
      <c r="BQ119" s="10" t="s">
        <v>1346</v>
      </c>
    </row>
    <row r="120" spans="1:69" ht="15.75" thickBot="1" x14ac:dyDescent="0.3">
      <c r="AM120" s="7"/>
    </row>
    <row r="121" spans="1:69" ht="15.75" thickBot="1" x14ac:dyDescent="0.3">
      <c r="G121" s="1" t="s">
        <v>614</v>
      </c>
      <c r="H121" s="1" t="s">
        <v>751</v>
      </c>
      <c r="S121" s="1" t="s">
        <v>614</v>
      </c>
      <c r="T121" s="1" t="s">
        <v>758</v>
      </c>
      <c r="V121" s="1" t="s">
        <v>614</v>
      </c>
      <c r="W121" s="1" t="s">
        <v>523</v>
      </c>
      <c r="Y121" s="1" t="s">
        <v>614</v>
      </c>
      <c r="Z121" s="1" t="s">
        <v>580</v>
      </c>
      <c r="AM121" s="7"/>
      <c r="BP121" s="10" t="s">
        <v>614</v>
      </c>
      <c r="BQ121" s="10" t="s">
        <v>1348</v>
      </c>
    </row>
    <row r="122" spans="1:69" ht="15.75" thickBot="1" x14ac:dyDescent="0.3">
      <c r="G122" s="1">
        <v>1</v>
      </c>
      <c r="H122" s="1" t="s">
        <v>752</v>
      </c>
      <c r="S122" s="1">
        <v>1</v>
      </c>
      <c r="T122" s="1" t="s">
        <v>684</v>
      </c>
      <c r="V122" s="1">
        <v>1</v>
      </c>
      <c r="W122" s="1" t="s">
        <v>694</v>
      </c>
      <c r="Y122" s="1">
        <v>1</v>
      </c>
      <c r="Z122" s="1" t="s">
        <v>717</v>
      </c>
      <c r="AM122" s="7"/>
      <c r="BP122" s="10">
        <v>1</v>
      </c>
      <c r="BQ122" s="10" t="s">
        <v>1349</v>
      </c>
    </row>
    <row r="123" spans="1:69" ht="15.75" thickBot="1" x14ac:dyDescent="0.3">
      <c r="G123" s="1">
        <v>2</v>
      </c>
      <c r="H123" s="1" t="s">
        <v>752</v>
      </c>
      <c r="S123" s="1">
        <v>2</v>
      </c>
      <c r="T123" s="1" t="s">
        <v>685</v>
      </c>
      <c r="V123" s="1">
        <v>2</v>
      </c>
      <c r="W123" s="1" t="s">
        <v>694</v>
      </c>
      <c r="Y123" s="1">
        <v>2</v>
      </c>
      <c r="Z123" s="1" t="s">
        <v>717</v>
      </c>
      <c r="AM123" s="7"/>
      <c r="BP123" s="10">
        <v>2</v>
      </c>
      <c r="BQ123" s="10" t="s">
        <v>1350</v>
      </c>
    </row>
    <row r="124" spans="1:69" ht="15.75" thickBot="1" x14ac:dyDescent="0.3">
      <c r="G124" s="1">
        <v>3</v>
      </c>
      <c r="H124" s="1" t="s">
        <v>752</v>
      </c>
      <c r="S124" s="1">
        <v>3</v>
      </c>
      <c r="T124" s="1" t="s">
        <v>686</v>
      </c>
      <c r="V124" s="1">
        <v>3</v>
      </c>
      <c r="W124" s="1" t="s">
        <v>695</v>
      </c>
      <c r="Y124" s="1">
        <v>3</v>
      </c>
      <c r="Z124" s="1" t="s">
        <v>717</v>
      </c>
      <c r="AM124" s="7"/>
      <c r="BP124" s="10">
        <v>3</v>
      </c>
      <c r="BQ124" s="10" t="s">
        <v>1351</v>
      </c>
    </row>
    <row r="125" spans="1:69" ht="15.75" thickBot="1" x14ac:dyDescent="0.3">
      <c r="G125" s="1">
        <v>4</v>
      </c>
      <c r="H125" s="1" t="s">
        <v>752</v>
      </c>
      <c r="S125" s="1">
        <v>4</v>
      </c>
      <c r="T125" s="1" t="s">
        <v>687</v>
      </c>
      <c r="V125" s="1">
        <v>4</v>
      </c>
      <c r="W125" s="1" t="s">
        <v>695</v>
      </c>
      <c r="Y125" s="1">
        <v>4</v>
      </c>
      <c r="Z125" s="1" t="s">
        <v>717</v>
      </c>
      <c r="AM125" s="7"/>
      <c r="BP125" s="10">
        <v>4</v>
      </c>
      <c r="BQ125" s="10" t="s">
        <v>1352</v>
      </c>
    </row>
    <row r="126" spans="1:69" ht="15.75" thickBot="1" x14ac:dyDescent="0.3">
      <c r="G126" s="1">
        <v>5</v>
      </c>
      <c r="H126" s="1" t="s">
        <v>753</v>
      </c>
      <c r="S126" s="1">
        <v>5</v>
      </c>
      <c r="T126" s="1" t="s">
        <v>688</v>
      </c>
      <c r="V126" s="1">
        <v>5</v>
      </c>
      <c r="W126" s="1" t="s">
        <v>696</v>
      </c>
      <c r="Y126" s="1">
        <v>5</v>
      </c>
      <c r="Z126" s="1" t="s">
        <v>717</v>
      </c>
      <c r="AM126" s="7"/>
      <c r="BP126" s="10">
        <v>5</v>
      </c>
      <c r="BQ126" s="10" t="s">
        <v>1353</v>
      </c>
    </row>
    <row r="127" spans="1:69" ht="15.75" thickBot="1" x14ac:dyDescent="0.3">
      <c r="G127" s="1">
        <v>6</v>
      </c>
      <c r="H127" s="1" t="s">
        <v>753</v>
      </c>
      <c r="S127" s="1">
        <v>6</v>
      </c>
      <c r="T127" s="1" t="s">
        <v>689</v>
      </c>
      <c r="V127" s="1">
        <v>6</v>
      </c>
      <c r="W127" s="1" t="s">
        <v>696</v>
      </c>
      <c r="Y127" s="1">
        <v>6</v>
      </c>
      <c r="Z127" s="1" t="s">
        <v>717</v>
      </c>
      <c r="AM127" s="7"/>
      <c r="BP127" s="10">
        <v>6</v>
      </c>
      <c r="BQ127" s="10" t="s">
        <v>1354</v>
      </c>
    </row>
    <row r="128" spans="1:69" ht="15.75" thickBot="1" x14ac:dyDescent="0.3">
      <c r="G128" s="1">
        <v>7</v>
      </c>
      <c r="H128" s="1" t="s">
        <v>753</v>
      </c>
      <c r="S128" s="1">
        <v>7</v>
      </c>
      <c r="T128" s="1" t="s">
        <v>690</v>
      </c>
      <c r="V128" s="1">
        <v>7</v>
      </c>
      <c r="W128" s="1" t="s">
        <v>696</v>
      </c>
      <c r="Y128" s="1">
        <v>7</v>
      </c>
      <c r="Z128" s="1" t="s">
        <v>717</v>
      </c>
      <c r="AM128" s="7"/>
      <c r="BP128" s="10">
        <v>7</v>
      </c>
      <c r="BQ128" s="10" t="s">
        <v>1355</v>
      </c>
    </row>
    <row r="129" spans="7:69" ht="15.75" thickBot="1" x14ac:dyDescent="0.3">
      <c r="G129" s="1">
        <v>8</v>
      </c>
      <c r="H129" s="1" t="s">
        <v>754</v>
      </c>
      <c r="S129" s="1">
        <v>8</v>
      </c>
      <c r="T129" s="1" t="s">
        <v>691</v>
      </c>
      <c r="V129" s="1">
        <v>8</v>
      </c>
      <c r="W129" s="1" t="s">
        <v>697</v>
      </c>
      <c r="Y129" s="1">
        <v>8</v>
      </c>
      <c r="Z129" s="1" t="s">
        <v>717</v>
      </c>
      <c r="AM129" s="7"/>
      <c r="BP129" s="10">
        <v>8</v>
      </c>
      <c r="BQ129" s="10" t="s">
        <v>1356</v>
      </c>
    </row>
    <row r="130" spans="7:69" ht="15.75" thickBot="1" x14ac:dyDescent="0.3">
      <c r="G130" s="1">
        <v>9</v>
      </c>
      <c r="H130" s="1" t="s">
        <v>754</v>
      </c>
      <c r="S130" s="1">
        <v>9</v>
      </c>
      <c r="T130" s="1" t="s">
        <v>692</v>
      </c>
      <c r="V130" s="1">
        <v>9</v>
      </c>
      <c r="W130" s="1" t="s">
        <v>697</v>
      </c>
      <c r="Y130" s="1">
        <v>9</v>
      </c>
      <c r="Z130" s="1" t="s">
        <v>717</v>
      </c>
      <c r="AM130" s="7"/>
      <c r="BP130" s="10">
        <v>9</v>
      </c>
      <c r="BQ130" s="10" t="s">
        <v>1357</v>
      </c>
    </row>
    <row r="131" spans="7:69" ht="15.75" thickBot="1" x14ac:dyDescent="0.3">
      <c r="G131" s="1">
        <v>10</v>
      </c>
      <c r="H131" s="1" t="s">
        <v>754</v>
      </c>
      <c r="S131" s="1">
        <v>10</v>
      </c>
      <c r="T131" s="1" t="s">
        <v>693</v>
      </c>
      <c r="V131" s="1">
        <v>10</v>
      </c>
      <c r="W131" s="1" t="s">
        <v>698</v>
      </c>
      <c r="Y131" s="1">
        <v>10</v>
      </c>
      <c r="Z131" s="1" t="s">
        <v>717</v>
      </c>
      <c r="AM131" s="7"/>
      <c r="BP131" s="10">
        <v>10</v>
      </c>
      <c r="BQ131" s="10" t="s">
        <v>1358</v>
      </c>
    </row>
    <row r="132" spans="7:69" ht="15.75" thickBot="1" x14ac:dyDescent="0.3">
      <c r="G132" s="1">
        <v>11</v>
      </c>
      <c r="H132" s="1" t="s">
        <v>755</v>
      </c>
      <c r="V132" s="1">
        <v>11</v>
      </c>
      <c r="W132" s="1" t="s">
        <v>698</v>
      </c>
      <c r="Y132" s="1">
        <v>11</v>
      </c>
      <c r="Z132" s="1" t="s">
        <v>717</v>
      </c>
      <c r="AM132" s="7"/>
    </row>
    <row r="133" spans="7:69" ht="15.75" thickBot="1" x14ac:dyDescent="0.3">
      <c r="G133" s="1">
        <v>12</v>
      </c>
      <c r="H133" s="1" t="s">
        <v>755</v>
      </c>
      <c r="S133" s="1" t="s">
        <v>614</v>
      </c>
      <c r="T133" s="1" t="s">
        <v>812</v>
      </c>
      <c r="V133" s="1">
        <v>12</v>
      </c>
      <c r="W133" s="1" t="s">
        <v>699</v>
      </c>
      <c r="Y133" s="1">
        <v>12</v>
      </c>
      <c r="Z133" s="1" t="s">
        <v>717</v>
      </c>
      <c r="AM133" s="7"/>
    </row>
    <row r="134" spans="7:69" ht="15.75" thickBot="1" x14ac:dyDescent="0.3">
      <c r="G134" s="1">
        <v>13</v>
      </c>
      <c r="H134" s="1" t="s">
        <v>755</v>
      </c>
      <c r="S134" s="1">
        <v>1</v>
      </c>
      <c r="T134" s="1" t="s">
        <v>813</v>
      </c>
      <c r="V134" s="1">
        <v>13</v>
      </c>
      <c r="W134" s="1" t="s">
        <v>699</v>
      </c>
      <c r="Y134" s="1">
        <v>13</v>
      </c>
      <c r="Z134" s="1" t="s">
        <v>717</v>
      </c>
      <c r="AM134" s="7"/>
    </row>
    <row r="135" spans="7:69" ht="15.75" thickBot="1" x14ac:dyDescent="0.3">
      <c r="G135" s="1">
        <v>14</v>
      </c>
      <c r="H135" s="1" t="s">
        <v>756</v>
      </c>
      <c r="S135" s="1">
        <v>2</v>
      </c>
      <c r="T135" s="1" t="s">
        <v>814</v>
      </c>
      <c r="V135" s="1">
        <v>14</v>
      </c>
      <c r="W135" s="1" t="s">
        <v>700</v>
      </c>
      <c r="Y135" s="1">
        <v>14</v>
      </c>
      <c r="Z135" s="1" t="s">
        <v>717</v>
      </c>
      <c r="AM135" s="7"/>
    </row>
    <row r="136" spans="7:69" ht="15.75" thickBot="1" x14ac:dyDescent="0.3">
      <c r="G136" s="1">
        <v>15</v>
      </c>
      <c r="H136" s="1" t="s">
        <v>756</v>
      </c>
      <c r="S136" s="1">
        <v>3</v>
      </c>
      <c r="T136" s="1" t="s">
        <v>815</v>
      </c>
      <c r="V136" s="1">
        <v>15</v>
      </c>
      <c r="W136" s="1" t="s">
        <v>700</v>
      </c>
      <c r="Y136" s="1">
        <v>15</v>
      </c>
      <c r="Z136" s="1" t="s">
        <v>717</v>
      </c>
      <c r="AM136" s="7"/>
    </row>
    <row r="137" spans="7:69" ht="15.75" thickBot="1" x14ac:dyDescent="0.3">
      <c r="G137" s="1">
        <v>16</v>
      </c>
      <c r="H137" s="1" t="s">
        <v>756</v>
      </c>
      <c r="S137" s="1">
        <v>4</v>
      </c>
      <c r="T137" s="1" t="s">
        <v>816</v>
      </c>
      <c r="V137" s="1">
        <v>16</v>
      </c>
      <c r="W137" s="1" t="s">
        <v>701</v>
      </c>
      <c r="Y137" s="1">
        <v>16</v>
      </c>
      <c r="Z137" s="1" t="s">
        <v>717</v>
      </c>
      <c r="AM137" s="7"/>
    </row>
    <row r="138" spans="7:69" ht="15.75" thickBot="1" x14ac:dyDescent="0.3">
      <c r="G138" s="1">
        <v>17</v>
      </c>
      <c r="H138" s="1" t="s">
        <v>756</v>
      </c>
      <c r="S138" s="1">
        <v>5</v>
      </c>
      <c r="T138" s="1" t="s">
        <v>817</v>
      </c>
      <c r="V138" s="1">
        <v>17</v>
      </c>
      <c r="W138" s="1" t="s">
        <v>701</v>
      </c>
      <c r="Y138" s="1">
        <v>17</v>
      </c>
      <c r="Z138" s="1" t="s">
        <v>717</v>
      </c>
      <c r="AM138" s="7"/>
    </row>
    <row r="139" spans="7:69" ht="15.75" thickBot="1" x14ac:dyDescent="0.3">
      <c r="G139" s="1">
        <v>18</v>
      </c>
      <c r="H139" s="1" t="s">
        <v>756</v>
      </c>
      <c r="S139" s="1">
        <v>6</v>
      </c>
      <c r="T139" s="1" t="s">
        <v>818</v>
      </c>
      <c r="V139" s="1">
        <v>18</v>
      </c>
      <c r="W139" s="1" t="s">
        <v>702</v>
      </c>
      <c r="Y139" s="1">
        <v>18</v>
      </c>
      <c r="Z139" s="1" t="s">
        <v>717</v>
      </c>
      <c r="AM139" s="7"/>
    </row>
    <row r="140" spans="7:69" ht="15.75" thickBot="1" x14ac:dyDescent="0.3">
      <c r="G140" s="1">
        <v>19</v>
      </c>
      <c r="H140" s="1" t="s">
        <v>757</v>
      </c>
      <c r="S140" s="1">
        <v>7</v>
      </c>
      <c r="T140" s="1" t="s">
        <v>818</v>
      </c>
      <c r="V140" s="1">
        <v>19</v>
      </c>
      <c r="W140" s="1" t="s">
        <v>702</v>
      </c>
      <c r="Y140" s="1">
        <v>19</v>
      </c>
      <c r="Z140" s="1" t="s">
        <v>717</v>
      </c>
      <c r="AM140" s="7"/>
    </row>
    <row r="141" spans="7:69" ht="15.75" thickBot="1" x14ac:dyDescent="0.3">
      <c r="G141" s="1">
        <v>20</v>
      </c>
      <c r="H141" s="1" t="s">
        <v>757</v>
      </c>
      <c r="S141" s="1">
        <v>8</v>
      </c>
      <c r="T141" s="1" t="s">
        <v>819</v>
      </c>
      <c r="V141" s="1">
        <v>20</v>
      </c>
      <c r="W141" s="1" t="s">
        <v>702</v>
      </c>
      <c r="Y141" s="1">
        <v>20</v>
      </c>
      <c r="Z141" s="1" t="s">
        <v>717</v>
      </c>
      <c r="AM141" s="7"/>
    </row>
    <row r="142" spans="7:69" ht="15.75" thickBot="1" x14ac:dyDescent="0.3">
      <c r="Y142" s="1">
        <v>21</v>
      </c>
      <c r="Z142" s="1" t="s">
        <v>717</v>
      </c>
      <c r="AM142" s="7"/>
    </row>
    <row r="143" spans="7:69" ht="15.75" thickBot="1" x14ac:dyDescent="0.3">
      <c r="G143" s="1" t="s">
        <v>614</v>
      </c>
      <c r="H143" s="1" t="s">
        <v>311</v>
      </c>
      <c r="V143" s="1" t="s">
        <v>614</v>
      </c>
      <c r="W143" s="1" t="s">
        <v>496</v>
      </c>
      <c r="Y143" s="1">
        <v>22</v>
      </c>
      <c r="Z143" s="1" t="s">
        <v>717</v>
      </c>
      <c r="AM143" s="7"/>
    </row>
    <row r="144" spans="7:69" ht="15.75" thickBot="1" x14ac:dyDescent="0.3">
      <c r="G144" s="1">
        <v>1</v>
      </c>
      <c r="H144" s="1" t="s">
        <v>759</v>
      </c>
      <c r="V144" s="1">
        <v>1</v>
      </c>
      <c r="W144" s="1" t="s">
        <v>704</v>
      </c>
      <c r="Y144" s="1">
        <v>23</v>
      </c>
      <c r="Z144" s="1" t="s">
        <v>717</v>
      </c>
      <c r="AM144" s="7"/>
    </row>
    <row r="145" spans="7:39" ht="15.75" thickBot="1" x14ac:dyDescent="0.3">
      <c r="G145" s="1">
        <v>2</v>
      </c>
      <c r="H145" s="1" t="s">
        <v>759</v>
      </c>
      <c r="V145" s="1">
        <v>2</v>
      </c>
      <c r="W145" s="1" t="s">
        <v>703</v>
      </c>
      <c r="Y145" s="1">
        <v>24</v>
      </c>
      <c r="Z145" s="1" t="s">
        <v>717</v>
      </c>
      <c r="AM145" s="7"/>
    </row>
    <row r="146" spans="7:39" ht="15.75" thickBot="1" x14ac:dyDescent="0.3">
      <c r="G146" s="1">
        <v>3</v>
      </c>
      <c r="H146" s="1" t="s">
        <v>760</v>
      </c>
      <c r="V146" s="1">
        <v>3</v>
      </c>
      <c r="W146" s="1" t="s">
        <v>705</v>
      </c>
      <c r="Y146" s="1">
        <v>25</v>
      </c>
      <c r="Z146" s="1" t="s">
        <v>717</v>
      </c>
      <c r="AM146" s="7"/>
    </row>
    <row r="147" spans="7:39" ht="15.75" thickBot="1" x14ac:dyDescent="0.3">
      <c r="G147" s="1">
        <v>4</v>
      </c>
      <c r="H147" s="1" t="s">
        <v>760</v>
      </c>
      <c r="V147" s="1">
        <v>4</v>
      </c>
      <c r="W147" s="1" t="s">
        <v>706</v>
      </c>
      <c r="Y147" s="1">
        <v>26</v>
      </c>
      <c r="Z147" s="1" t="s">
        <v>717</v>
      </c>
      <c r="AM147" s="7"/>
    </row>
    <row r="148" spans="7:39" ht="15.75" thickBot="1" x14ac:dyDescent="0.3">
      <c r="G148" s="1">
        <v>5</v>
      </c>
      <c r="H148" s="1" t="s">
        <v>761</v>
      </c>
      <c r="Y148" s="1">
        <v>27</v>
      </c>
      <c r="Z148" s="1" t="s">
        <v>717</v>
      </c>
      <c r="AM148" s="7"/>
    </row>
    <row r="149" spans="7:39" ht="15.75" thickBot="1" x14ac:dyDescent="0.3">
      <c r="G149" s="1">
        <v>6</v>
      </c>
      <c r="H149" s="1" t="s">
        <v>761</v>
      </c>
      <c r="V149" s="1" t="s">
        <v>614</v>
      </c>
      <c r="W149" s="1" t="s">
        <v>529</v>
      </c>
      <c r="Y149" s="1">
        <v>28</v>
      </c>
      <c r="Z149" s="1" t="s">
        <v>717</v>
      </c>
      <c r="AM149" s="7"/>
    </row>
    <row r="150" spans="7:39" ht="15.75" thickBot="1" x14ac:dyDescent="0.3">
      <c r="G150" s="1">
        <v>7</v>
      </c>
      <c r="H150" s="1" t="s">
        <v>762</v>
      </c>
      <c r="V150" s="1">
        <v>1</v>
      </c>
      <c r="W150" s="1" t="s">
        <v>707</v>
      </c>
      <c r="Y150" s="1">
        <v>29</v>
      </c>
      <c r="Z150" s="1" t="s">
        <v>717</v>
      </c>
      <c r="AM150" s="7"/>
    </row>
    <row r="151" spans="7:39" ht="15.75" thickBot="1" x14ac:dyDescent="0.3">
      <c r="G151" s="1">
        <v>8</v>
      </c>
      <c r="H151" s="1" t="s">
        <v>762</v>
      </c>
      <c r="V151" s="1">
        <v>2</v>
      </c>
      <c r="W151" s="1" t="s">
        <v>708</v>
      </c>
      <c r="Y151" s="1">
        <v>30</v>
      </c>
      <c r="Z151" s="1" t="s">
        <v>717</v>
      </c>
      <c r="AM151" s="7"/>
    </row>
    <row r="152" spans="7:39" ht="15.75" thickBot="1" x14ac:dyDescent="0.3">
      <c r="G152" s="1">
        <v>9</v>
      </c>
      <c r="H152" s="1" t="s">
        <v>634</v>
      </c>
      <c r="V152" s="1">
        <v>3</v>
      </c>
      <c r="W152" s="1" t="s">
        <v>709</v>
      </c>
      <c r="Y152" s="1">
        <v>31</v>
      </c>
      <c r="Z152" s="1" t="s">
        <v>717</v>
      </c>
      <c r="AM152" s="7"/>
    </row>
    <row r="153" spans="7:39" ht="15.75" thickBot="1" x14ac:dyDescent="0.3">
      <c r="G153" s="1">
        <v>10</v>
      </c>
      <c r="H153" s="1" t="s">
        <v>634</v>
      </c>
      <c r="V153" s="1">
        <v>4</v>
      </c>
      <c r="W153" s="1" t="s">
        <v>710</v>
      </c>
      <c r="Y153" s="1">
        <v>32</v>
      </c>
      <c r="Z153" s="1" t="s">
        <v>717</v>
      </c>
      <c r="AM153" s="7"/>
    </row>
    <row r="154" spans="7:39" ht="15.75" thickBot="1" x14ac:dyDescent="0.3">
      <c r="G154" s="1">
        <v>11</v>
      </c>
      <c r="H154" s="1" t="s">
        <v>763</v>
      </c>
      <c r="V154" s="1">
        <v>5</v>
      </c>
      <c r="W154" s="1" t="s">
        <v>711</v>
      </c>
      <c r="Y154" s="1">
        <v>33</v>
      </c>
      <c r="Z154" s="1" t="s">
        <v>717</v>
      </c>
      <c r="AM154" s="7"/>
    </row>
    <row r="155" spans="7:39" ht="15.75" thickBot="1" x14ac:dyDescent="0.3">
      <c r="G155" s="1">
        <v>12</v>
      </c>
      <c r="H155" s="1" t="s">
        <v>763</v>
      </c>
      <c r="V155" s="1">
        <v>6</v>
      </c>
      <c r="W155" s="1" t="s">
        <v>712</v>
      </c>
      <c r="Y155" s="1">
        <v>34</v>
      </c>
      <c r="Z155" s="1" t="s">
        <v>717</v>
      </c>
      <c r="AM155" s="7"/>
    </row>
    <row r="156" spans="7:39" ht="15.75" thickBot="1" x14ac:dyDescent="0.3">
      <c r="G156" s="1">
        <v>13</v>
      </c>
      <c r="H156" s="1" t="s">
        <v>763</v>
      </c>
      <c r="V156" s="1">
        <v>7</v>
      </c>
      <c r="W156" s="1" t="s">
        <v>713</v>
      </c>
      <c r="Y156" s="1">
        <v>35</v>
      </c>
      <c r="Z156" s="1" t="s">
        <v>717</v>
      </c>
      <c r="AM156" s="7"/>
    </row>
    <row r="157" spans="7:39" ht="15.75" thickBot="1" x14ac:dyDescent="0.3">
      <c r="G157" s="1">
        <v>14</v>
      </c>
      <c r="H157" s="1" t="s">
        <v>763</v>
      </c>
      <c r="V157" s="1">
        <v>8</v>
      </c>
      <c r="W157" s="1" t="s">
        <v>714</v>
      </c>
      <c r="Y157" s="1">
        <v>36</v>
      </c>
      <c r="Z157" s="1" t="s">
        <v>717</v>
      </c>
      <c r="AM157" s="7"/>
    </row>
    <row r="158" spans="7:39" ht="15.75" thickBot="1" x14ac:dyDescent="0.3">
      <c r="G158" s="1">
        <v>15</v>
      </c>
      <c r="H158" s="1" t="s">
        <v>763</v>
      </c>
      <c r="V158" s="1">
        <v>9</v>
      </c>
      <c r="W158" s="1" t="s">
        <v>715</v>
      </c>
      <c r="Y158" s="1">
        <v>37</v>
      </c>
      <c r="Z158" s="1" t="s">
        <v>717</v>
      </c>
      <c r="AM158" s="7"/>
    </row>
    <row r="159" spans="7:39" ht="15.75" thickBot="1" x14ac:dyDescent="0.3">
      <c r="G159" s="1">
        <v>16</v>
      </c>
      <c r="H159" s="1" t="s">
        <v>764</v>
      </c>
      <c r="V159" s="1">
        <v>10</v>
      </c>
      <c r="W159" s="1" t="s">
        <v>716</v>
      </c>
      <c r="Y159" s="1">
        <v>38</v>
      </c>
      <c r="Z159" s="1" t="s">
        <v>717</v>
      </c>
      <c r="AM159" s="7"/>
    </row>
    <row r="160" spans="7:39" ht="15.75" thickBot="1" x14ac:dyDescent="0.3">
      <c r="G160" s="1">
        <v>17</v>
      </c>
      <c r="H160" s="1" t="s">
        <v>638</v>
      </c>
      <c r="Y160" s="1">
        <v>39</v>
      </c>
      <c r="Z160" s="1" t="s">
        <v>717</v>
      </c>
      <c r="AM160" s="7"/>
    </row>
    <row r="161" spans="7:39" ht="15.75" thickBot="1" x14ac:dyDescent="0.3">
      <c r="G161" s="1">
        <v>18</v>
      </c>
      <c r="H161" s="1" t="s">
        <v>638</v>
      </c>
      <c r="V161" s="1" t="s">
        <v>614</v>
      </c>
      <c r="W161" s="1" t="s">
        <v>548</v>
      </c>
      <c r="Y161" s="1">
        <v>40</v>
      </c>
      <c r="Z161" s="1" t="s">
        <v>717</v>
      </c>
      <c r="AM161" s="7"/>
    </row>
    <row r="162" spans="7:39" ht="15.75" thickBot="1" x14ac:dyDescent="0.3">
      <c r="G162" s="1">
        <v>19</v>
      </c>
      <c r="H162" s="1" t="s">
        <v>638</v>
      </c>
      <c r="V162" s="1">
        <v>1</v>
      </c>
      <c r="W162" s="1" t="s">
        <v>747</v>
      </c>
      <c r="Y162" s="1">
        <v>41</v>
      </c>
      <c r="Z162" s="1" t="s">
        <v>717</v>
      </c>
      <c r="AM162" s="7"/>
    </row>
    <row r="163" spans="7:39" ht="15.75" thickBot="1" x14ac:dyDescent="0.3">
      <c r="G163" s="1">
        <v>20</v>
      </c>
      <c r="H163" s="1" t="s">
        <v>638</v>
      </c>
      <c r="V163" s="1">
        <v>2</v>
      </c>
      <c r="W163" s="1" t="s">
        <v>747</v>
      </c>
      <c r="Y163" s="1">
        <v>42</v>
      </c>
      <c r="Z163" s="1" t="s">
        <v>717</v>
      </c>
      <c r="AM163" s="7"/>
    </row>
    <row r="164" spans="7:39" ht="15.75" thickBot="1" x14ac:dyDescent="0.3">
      <c r="V164" s="1">
        <v>3</v>
      </c>
      <c r="W164" s="1" t="s">
        <v>747</v>
      </c>
      <c r="Y164" s="1">
        <v>43</v>
      </c>
      <c r="Z164" s="1" t="s">
        <v>717</v>
      </c>
      <c r="AM164" s="7"/>
    </row>
    <row r="165" spans="7:39" ht="15.75" thickBot="1" x14ac:dyDescent="0.3">
      <c r="V165" s="1">
        <v>4</v>
      </c>
      <c r="W165" s="1" t="s">
        <v>747</v>
      </c>
      <c r="Y165" s="1">
        <v>44</v>
      </c>
      <c r="Z165" s="1" t="s">
        <v>717</v>
      </c>
      <c r="AM165" s="7"/>
    </row>
    <row r="166" spans="7:39" ht="15.75" thickBot="1" x14ac:dyDescent="0.3">
      <c r="V166" s="1">
        <v>5</v>
      </c>
      <c r="W166" s="1" t="s">
        <v>747</v>
      </c>
      <c r="Y166" s="1">
        <v>45</v>
      </c>
      <c r="Z166" s="1" t="s">
        <v>717</v>
      </c>
      <c r="AM166" s="7"/>
    </row>
    <row r="167" spans="7:39" ht="15.75" thickBot="1" x14ac:dyDescent="0.3">
      <c r="V167" s="1">
        <v>6</v>
      </c>
      <c r="W167" s="1" t="s">
        <v>748</v>
      </c>
      <c r="Y167" s="1">
        <v>46</v>
      </c>
      <c r="Z167" s="1" t="s">
        <v>717</v>
      </c>
      <c r="AM167" s="7"/>
    </row>
    <row r="168" spans="7:39" ht="15.75" thickBot="1" x14ac:dyDescent="0.3">
      <c r="V168" s="1">
        <v>7</v>
      </c>
      <c r="W168" s="1" t="s">
        <v>748</v>
      </c>
      <c r="Y168" s="1">
        <v>47</v>
      </c>
      <c r="Z168" s="1" t="s">
        <v>717</v>
      </c>
      <c r="AM168" s="7"/>
    </row>
    <row r="169" spans="7:39" ht="15.75" thickBot="1" x14ac:dyDescent="0.3">
      <c r="V169" s="1">
        <v>8</v>
      </c>
      <c r="W169" s="1" t="s">
        <v>748</v>
      </c>
      <c r="Y169" s="1">
        <v>48</v>
      </c>
      <c r="Z169" s="1" t="s">
        <v>717</v>
      </c>
      <c r="AM169" s="7"/>
    </row>
    <row r="170" spans="7:39" ht="15.75" thickBot="1" x14ac:dyDescent="0.3">
      <c r="V170" s="1">
        <v>9</v>
      </c>
      <c r="W170" s="1" t="s">
        <v>748</v>
      </c>
      <c r="Y170" s="1">
        <v>49</v>
      </c>
      <c r="Z170" s="1" t="s">
        <v>717</v>
      </c>
      <c r="AM170" s="7"/>
    </row>
    <row r="171" spans="7:39" ht="15.75" thickBot="1" x14ac:dyDescent="0.3">
      <c r="V171" s="1">
        <v>10</v>
      </c>
      <c r="W171" s="1" t="s">
        <v>748</v>
      </c>
      <c r="Y171" s="1">
        <v>50</v>
      </c>
      <c r="Z171" s="1" t="s">
        <v>717</v>
      </c>
      <c r="AM171" s="7"/>
    </row>
    <row r="172" spans="7:39" ht="15.75" thickBot="1" x14ac:dyDescent="0.3">
      <c r="V172" s="1">
        <v>11</v>
      </c>
      <c r="W172" s="1" t="s">
        <v>748</v>
      </c>
      <c r="Y172" s="1">
        <v>51</v>
      </c>
      <c r="Z172" s="1" t="s">
        <v>718</v>
      </c>
      <c r="AM172" s="7"/>
    </row>
    <row r="173" spans="7:39" ht="15.75" thickBot="1" x14ac:dyDescent="0.3">
      <c r="V173" s="1">
        <v>12</v>
      </c>
      <c r="W173" s="1" t="s">
        <v>748</v>
      </c>
      <c r="Y173" s="1">
        <v>52</v>
      </c>
      <c r="Z173" s="1" t="s">
        <v>719</v>
      </c>
      <c r="AM173" s="7"/>
    </row>
    <row r="174" spans="7:39" ht="15.75" thickBot="1" x14ac:dyDescent="0.3">
      <c r="V174" s="1">
        <v>13</v>
      </c>
      <c r="W174" s="1" t="s">
        <v>748</v>
      </c>
      <c r="Y174" s="1">
        <v>53</v>
      </c>
      <c r="Z174" s="1" t="s">
        <v>720</v>
      </c>
      <c r="AM174" s="7"/>
    </row>
    <row r="175" spans="7:39" ht="15.75" thickBot="1" x14ac:dyDescent="0.3">
      <c r="V175" s="1">
        <v>14</v>
      </c>
      <c r="W175" s="1" t="s">
        <v>748</v>
      </c>
      <c r="Y175" s="1">
        <v>54</v>
      </c>
      <c r="Z175" s="1" t="s">
        <v>720</v>
      </c>
      <c r="AM175" s="7"/>
    </row>
    <row r="176" spans="7:39" ht="15.75" thickBot="1" x14ac:dyDescent="0.3">
      <c r="V176" s="1">
        <v>15</v>
      </c>
      <c r="W176" s="1" t="s">
        <v>748</v>
      </c>
      <c r="Y176" s="1">
        <v>55</v>
      </c>
      <c r="Z176" s="1" t="s">
        <v>721</v>
      </c>
      <c r="AM176" s="7"/>
    </row>
    <row r="177" spans="22:39" ht="15.75" thickBot="1" x14ac:dyDescent="0.3">
      <c r="V177" s="1">
        <v>16</v>
      </c>
      <c r="W177" s="1" t="s">
        <v>748</v>
      </c>
      <c r="Y177" s="1">
        <v>56</v>
      </c>
      <c r="Z177" s="1" t="s">
        <v>721</v>
      </c>
      <c r="AM177" s="7"/>
    </row>
    <row r="178" spans="22:39" ht="15.75" thickBot="1" x14ac:dyDescent="0.3">
      <c r="V178" s="1">
        <v>17</v>
      </c>
      <c r="W178" s="1" t="s">
        <v>748</v>
      </c>
      <c r="Y178" s="1">
        <v>57</v>
      </c>
      <c r="Z178" s="1" t="s">
        <v>722</v>
      </c>
      <c r="AM178" s="7"/>
    </row>
    <row r="179" spans="22:39" ht="15.75" thickBot="1" x14ac:dyDescent="0.3">
      <c r="V179" s="1">
        <v>18</v>
      </c>
      <c r="W179" s="1" t="s">
        <v>749</v>
      </c>
      <c r="Y179" s="1">
        <v>58</v>
      </c>
      <c r="Z179" s="1" t="s">
        <v>722</v>
      </c>
      <c r="AM179" s="7"/>
    </row>
    <row r="180" spans="22:39" ht="15.75" thickBot="1" x14ac:dyDescent="0.3">
      <c r="V180" s="1">
        <v>19</v>
      </c>
      <c r="W180" s="1" t="s">
        <v>750</v>
      </c>
      <c r="Y180" s="1">
        <v>59</v>
      </c>
      <c r="Z180" s="1" t="s">
        <v>722</v>
      </c>
      <c r="AM180" s="7"/>
    </row>
    <row r="181" spans="22:39" ht="15.75" thickBot="1" x14ac:dyDescent="0.3">
      <c r="V181" s="1">
        <v>20</v>
      </c>
      <c r="W181" s="1" t="s">
        <v>750</v>
      </c>
      <c r="Y181" s="1">
        <v>60</v>
      </c>
      <c r="Z181" s="1" t="s">
        <v>722</v>
      </c>
      <c r="AM181" s="7"/>
    </row>
    <row r="182" spans="22:39" ht="15.75" thickBot="1" x14ac:dyDescent="0.3">
      <c r="Y182" s="1">
        <v>61</v>
      </c>
      <c r="Z182" s="1" t="s">
        <v>723</v>
      </c>
      <c r="AM182" s="7"/>
    </row>
    <row r="183" spans="22:39" ht="15.75" thickBot="1" x14ac:dyDescent="0.3">
      <c r="Y183" s="1">
        <v>62</v>
      </c>
      <c r="Z183" s="1" t="s">
        <v>723</v>
      </c>
      <c r="AM183" s="7"/>
    </row>
    <row r="184" spans="22:39" ht="15.75" thickBot="1" x14ac:dyDescent="0.3">
      <c r="Y184" s="1">
        <v>63</v>
      </c>
      <c r="Z184" s="1" t="s">
        <v>724</v>
      </c>
      <c r="AM184" s="7"/>
    </row>
    <row r="185" spans="22:39" ht="15.75" thickBot="1" x14ac:dyDescent="0.3">
      <c r="Y185" s="1">
        <v>64</v>
      </c>
      <c r="Z185" s="1" t="s">
        <v>724</v>
      </c>
      <c r="AM185" s="7"/>
    </row>
    <row r="186" spans="22:39" ht="15.75" thickBot="1" x14ac:dyDescent="0.3">
      <c r="Y186" s="1">
        <v>65</v>
      </c>
      <c r="Z186" s="1" t="s">
        <v>725</v>
      </c>
      <c r="AM186" s="7"/>
    </row>
    <row r="187" spans="22:39" ht="15.75" thickBot="1" x14ac:dyDescent="0.3">
      <c r="Y187" s="1">
        <v>66</v>
      </c>
      <c r="Z187" s="1" t="s">
        <v>726</v>
      </c>
      <c r="AM187" s="7"/>
    </row>
    <row r="188" spans="22:39" ht="15.75" thickBot="1" x14ac:dyDescent="0.3">
      <c r="Y188" s="1">
        <v>67</v>
      </c>
      <c r="Z188" s="1" t="s">
        <v>727</v>
      </c>
      <c r="AM188" s="7"/>
    </row>
    <row r="189" spans="22:39" ht="15.75" thickBot="1" x14ac:dyDescent="0.3">
      <c r="Y189" s="1">
        <v>68</v>
      </c>
      <c r="Z189" s="1" t="s">
        <v>728</v>
      </c>
      <c r="AM189" s="7"/>
    </row>
    <row r="190" spans="22:39" ht="15.75" thickBot="1" x14ac:dyDescent="0.3">
      <c r="Y190" s="1">
        <v>69</v>
      </c>
      <c r="Z190" s="1" t="s">
        <v>728</v>
      </c>
      <c r="AM190" s="7"/>
    </row>
    <row r="191" spans="22:39" ht="15.75" thickBot="1" x14ac:dyDescent="0.3">
      <c r="Y191" s="1">
        <v>70</v>
      </c>
      <c r="Z191" s="1" t="s">
        <v>729</v>
      </c>
      <c r="AM191" s="7"/>
    </row>
    <row r="192" spans="22:39" ht="15.75" thickBot="1" x14ac:dyDescent="0.3">
      <c r="Y192" s="1">
        <v>71</v>
      </c>
      <c r="Z192" s="1" t="s">
        <v>729</v>
      </c>
      <c r="AM192" s="7"/>
    </row>
    <row r="193" spans="25:39" ht="15.75" thickBot="1" x14ac:dyDescent="0.3">
      <c r="Y193" s="1">
        <v>72</v>
      </c>
      <c r="Z193" s="1" t="s">
        <v>729</v>
      </c>
      <c r="AM193" s="7"/>
    </row>
    <row r="194" spans="25:39" ht="15.75" thickBot="1" x14ac:dyDescent="0.3">
      <c r="Y194" s="1">
        <v>73</v>
      </c>
      <c r="Z194" s="1" t="s">
        <v>730</v>
      </c>
      <c r="AM194" s="7"/>
    </row>
    <row r="195" spans="25:39" ht="15.75" thickBot="1" x14ac:dyDescent="0.3">
      <c r="Y195" s="1">
        <v>74</v>
      </c>
      <c r="Z195" s="1" t="s">
        <v>730</v>
      </c>
      <c r="AM195" s="7"/>
    </row>
    <row r="196" spans="25:39" ht="15.75" thickBot="1" x14ac:dyDescent="0.3">
      <c r="Y196" s="1">
        <v>75</v>
      </c>
      <c r="Z196" s="1" t="s">
        <v>731</v>
      </c>
      <c r="AM196" s="7"/>
    </row>
    <row r="197" spans="25:39" ht="15.75" thickBot="1" x14ac:dyDescent="0.3">
      <c r="Y197" s="1">
        <v>76</v>
      </c>
      <c r="Z197" s="1" t="s">
        <v>731</v>
      </c>
      <c r="AM197" s="7"/>
    </row>
    <row r="198" spans="25:39" ht="15.75" thickBot="1" x14ac:dyDescent="0.3">
      <c r="Y198" s="1">
        <v>77</v>
      </c>
      <c r="Z198" s="1" t="s">
        <v>732</v>
      </c>
      <c r="AM198" s="7"/>
    </row>
    <row r="199" spans="25:39" ht="15.75" thickBot="1" x14ac:dyDescent="0.3">
      <c r="Y199" s="1">
        <v>78</v>
      </c>
      <c r="Z199" s="1" t="s">
        <v>732</v>
      </c>
      <c r="AM199" s="7"/>
    </row>
    <row r="200" spans="25:39" ht="15.75" thickBot="1" x14ac:dyDescent="0.3">
      <c r="Y200" s="1">
        <v>79</v>
      </c>
      <c r="Z200" s="1" t="s">
        <v>733</v>
      </c>
      <c r="AM200" s="7"/>
    </row>
    <row r="201" spans="25:39" ht="15.75" thickBot="1" x14ac:dyDescent="0.3">
      <c r="Y201" s="1">
        <v>80</v>
      </c>
      <c r="Z201" s="1" t="s">
        <v>734</v>
      </c>
      <c r="AM201" s="7"/>
    </row>
    <row r="202" spans="25:39" ht="15.75" thickBot="1" x14ac:dyDescent="0.3">
      <c r="Y202" s="1">
        <v>81</v>
      </c>
      <c r="Z202" s="1" t="s">
        <v>735</v>
      </c>
      <c r="AM202" s="7"/>
    </row>
    <row r="203" spans="25:39" ht="15.75" thickBot="1" x14ac:dyDescent="0.3">
      <c r="Y203" s="1">
        <v>82</v>
      </c>
      <c r="Z203" s="1" t="s">
        <v>735</v>
      </c>
      <c r="AM203" s="7"/>
    </row>
    <row r="204" spans="25:39" ht="15.75" thickBot="1" x14ac:dyDescent="0.3">
      <c r="Y204" s="1">
        <v>83</v>
      </c>
      <c r="Z204" s="1" t="s">
        <v>736</v>
      </c>
      <c r="AM204" s="7"/>
    </row>
    <row r="205" spans="25:39" ht="15.75" thickBot="1" x14ac:dyDescent="0.3">
      <c r="Y205" s="1">
        <v>84</v>
      </c>
      <c r="Z205" s="1" t="s">
        <v>736</v>
      </c>
      <c r="AM205" s="7"/>
    </row>
    <row r="206" spans="25:39" ht="15.75" thickBot="1" x14ac:dyDescent="0.3">
      <c r="Y206" s="1">
        <v>85</v>
      </c>
      <c r="Z206" s="1" t="s">
        <v>737</v>
      </c>
      <c r="AM206" s="7"/>
    </row>
    <row r="207" spans="25:39" ht="15.75" thickBot="1" x14ac:dyDescent="0.3">
      <c r="Y207" s="1">
        <v>86</v>
      </c>
      <c r="Z207" s="1" t="s">
        <v>737</v>
      </c>
      <c r="AM207" s="7"/>
    </row>
    <row r="208" spans="25:39" ht="15.75" thickBot="1" x14ac:dyDescent="0.3">
      <c r="Y208" s="1">
        <v>87</v>
      </c>
      <c r="Z208" s="1" t="s">
        <v>738</v>
      </c>
      <c r="AM208" s="7"/>
    </row>
    <row r="209" spans="25:39" ht="15.75" thickBot="1" x14ac:dyDescent="0.3">
      <c r="Y209" s="1">
        <v>88</v>
      </c>
      <c r="Z209" s="1" t="s">
        <v>738</v>
      </c>
      <c r="AM209" s="7"/>
    </row>
    <row r="210" spans="25:39" ht="15.75" thickBot="1" x14ac:dyDescent="0.3">
      <c r="Y210" s="1">
        <v>89</v>
      </c>
      <c r="Z210" s="1" t="s">
        <v>739</v>
      </c>
      <c r="AM210" s="7"/>
    </row>
    <row r="211" spans="25:39" ht="15.75" thickBot="1" x14ac:dyDescent="0.3">
      <c r="Y211" s="1">
        <v>90</v>
      </c>
      <c r="Z211" s="1" t="s">
        <v>739</v>
      </c>
      <c r="AM211" s="7"/>
    </row>
    <row r="212" spans="25:39" ht="15.75" thickBot="1" x14ac:dyDescent="0.3">
      <c r="Y212" s="1">
        <v>91</v>
      </c>
      <c r="Z212" s="1" t="s">
        <v>740</v>
      </c>
      <c r="AM212" s="7"/>
    </row>
    <row r="213" spans="25:39" ht="15.75" thickBot="1" x14ac:dyDescent="0.3">
      <c r="Y213" s="1">
        <v>92</v>
      </c>
      <c r="Z213" s="1" t="s">
        <v>741</v>
      </c>
      <c r="AM213" s="7"/>
    </row>
    <row r="214" spans="25:39" ht="15.75" thickBot="1" x14ac:dyDescent="0.3">
      <c r="Y214" s="1">
        <v>93</v>
      </c>
      <c r="Z214" s="1" t="s">
        <v>741</v>
      </c>
      <c r="AM214" s="7"/>
    </row>
    <row r="215" spans="25:39" ht="15.75" thickBot="1" x14ac:dyDescent="0.3">
      <c r="Y215" s="1">
        <v>94</v>
      </c>
      <c r="Z215" s="1" t="s">
        <v>742</v>
      </c>
      <c r="AM215" s="7"/>
    </row>
    <row r="216" spans="25:39" ht="15.75" thickBot="1" x14ac:dyDescent="0.3">
      <c r="Y216" s="1">
        <v>95</v>
      </c>
      <c r="Z216" s="1" t="s">
        <v>742</v>
      </c>
      <c r="AM216" s="7"/>
    </row>
    <row r="217" spans="25:39" ht="15.75" thickBot="1" x14ac:dyDescent="0.3">
      <c r="Y217" s="1">
        <v>96</v>
      </c>
      <c r="Z217" s="1" t="s">
        <v>743</v>
      </c>
      <c r="AM217" s="7"/>
    </row>
    <row r="218" spans="25:39" ht="15.75" thickBot="1" x14ac:dyDescent="0.3">
      <c r="Y218" s="1">
        <v>97</v>
      </c>
      <c r="Z218" s="1" t="s">
        <v>744</v>
      </c>
      <c r="AM218" s="7"/>
    </row>
    <row r="219" spans="25:39" ht="15.75" thickBot="1" x14ac:dyDescent="0.3">
      <c r="Y219" s="1">
        <v>98</v>
      </c>
      <c r="Z219" s="1" t="s">
        <v>744</v>
      </c>
      <c r="AM219" s="7"/>
    </row>
    <row r="220" spans="25:39" ht="15.75" thickBot="1" x14ac:dyDescent="0.3">
      <c r="Y220" s="1">
        <v>99</v>
      </c>
      <c r="Z220" s="1" t="s">
        <v>745</v>
      </c>
      <c r="AM220" s="7"/>
    </row>
    <row r="221" spans="25:39" ht="15.75" thickBot="1" x14ac:dyDescent="0.3">
      <c r="Y221" s="1">
        <v>100</v>
      </c>
      <c r="Z221" s="1" t="s">
        <v>746</v>
      </c>
      <c r="AM221" s="7"/>
    </row>
    <row r="222" spans="25:39" ht="15.75" thickBot="1" x14ac:dyDescent="0.3">
      <c r="AM222" s="7"/>
    </row>
    <row r="223" spans="25:39" ht="15.75" thickBot="1" x14ac:dyDescent="0.3">
      <c r="Y223" s="1" t="s">
        <v>614</v>
      </c>
      <c r="Z223" s="1" t="s">
        <v>565</v>
      </c>
      <c r="AM223" s="7"/>
    </row>
    <row r="224" spans="25:39" ht="15.75" thickBot="1" x14ac:dyDescent="0.3">
      <c r="Y224" s="1">
        <v>1</v>
      </c>
      <c r="Z224" s="1" t="s">
        <v>696</v>
      </c>
      <c r="AM224" s="7"/>
    </row>
    <row r="225" spans="25:39" ht="15.75" thickBot="1" x14ac:dyDescent="0.3">
      <c r="Y225" s="1">
        <v>2</v>
      </c>
      <c r="Z225" s="1" t="s">
        <v>695</v>
      </c>
      <c r="AM225" s="7"/>
    </row>
    <row r="226" spans="25:39" ht="15.75" thickBot="1" x14ac:dyDescent="0.3">
      <c r="Y226" s="1">
        <v>3</v>
      </c>
      <c r="Z226" s="1" t="s">
        <v>694</v>
      </c>
      <c r="AM226" s="7"/>
    </row>
    <row r="227" spans="25:39" ht="15.75" thickBot="1" x14ac:dyDescent="0.3">
      <c r="Y227" s="1">
        <v>4</v>
      </c>
      <c r="Z227" s="1" t="s">
        <v>699</v>
      </c>
      <c r="AM227" s="7"/>
    </row>
    <row r="228" spans="25:39" ht="15.75" thickBot="1" x14ac:dyDescent="0.3">
      <c r="Y228" s="1">
        <v>5</v>
      </c>
      <c r="Z228" s="1" t="s">
        <v>698</v>
      </c>
      <c r="AM228" s="7"/>
    </row>
    <row r="229" spans="25:39" ht="15.75" thickBot="1" x14ac:dyDescent="0.3">
      <c r="Y229" s="1">
        <v>6</v>
      </c>
      <c r="Z229" s="1" t="s">
        <v>697</v>
      </c>
      <c r="AM229" s="7"/>
    </row>
    <row r="230" spans="25:39" ht="15.75" thickBot="1" x14ac:dyDescent="0.3">
      <c r="Y230" s="1">
        <v>7</v>
      </c>
      <c r="Z230" s="1" t="s">
        <v>702</v>
      </c>
      <c r="AM230" s="7"/>
    </row>
    <row r="231" spans="25:39" ht="15.75" thickBot="1" x14ac:dyDescent="0.3">
      <c r="Y231" s="1">
        <v>8</v>
      </c>
      <c r="Z231" s="1" t="s">
        <v>701</v>
      </c>
      <c r="AM231" s="7"/>
    </row>
    <row r="232" spans="25:39" ht="15.75" thickBot="1" x14ac:dyDescent="0.3">
      <c r="Y232" s="1">
        <v>9</v>
      </c>
      <c r="Z232" s="1" t="s">
        <v>700</v>
      </c>
      <c r="AM232" s="7"/>
    </row>
    <row r="233" spans="25:39" ht="15.75" thickBot="1" x14ac:dyDescent="0.3">
      <c r="AM233" s="7"/>
    </row>
    <row r="234" spans="25:39" ht="15.75" thickBot="1" x14ac:dyDescent="0.3">
      <c r="Y234" s="1" t="s">
        <v>614</v>
      </c>
      <c r="Z234" s="1" t="s">
        <v>590</v>
      </c>
      <c r="AM234" s="7"/>
    </row>
    <row r="235" spans="25:39" ht="15.75" thickBot="1" x14ac:dyDescent="0.3">
      <c r="Y235" s="1">
        <v>1</v>
      </c>
      <c r="Z235" s="1" t="s">
        <v>805</v>
      </c>
      <c r="AM235" s="7"/>
    </row>
    <row r="236" spans="25:39" ht="15.75" thickBot="1" x14ac:dyDescent="0.3">
      <c r="Y236" s="1">
        <v>2</v>
      </c>
      <c r="Z236" s="1" t="s">
        <v>805</v>
      </c>
      <c r="AM236" s="7"/>
    </row>
    <row r="237" spans="25:39" ht="15.75" thickBot="1" x14ac:dyDescent="0.3">
      <c r="Y237" s="1">
        <v>3</v>
      </c>
      <c r="Z237" s="1" t="s">
        <v>806</v>
      </c>
      <c r="AM237" s="7"/>
    </row>
    <row r="238" spans="25:39" ht="15.75" thickBot="1" x14ac:dyDescent="0.3">
      <c r="Y238" s="1">
        <v>4</v>
      </c>
      <c r="Z238" s="1" t="s">
        <v>806</v>
      </c>
      <c r="AM238" s="7"/>
    </row>
    <row r="239" spans="25:39" ht="15.75" thickBot="1" x14ac:dyDescent="0.3">
      <c r="Y239" s="1">
        <v>5</v>
      </c>
      <c r="Z239" s="1" t="s">
        <v>807</v>
      </c>
      <c r="AM239" s="7"/>
    </row>
    <row r="240" spans="25:39" ht="15.75" thickBot="1" x14ac:dyDescent="0.3">
      <c r="Y240" s="1">
        <v>6</v>
      </c>
      <c r="Z240" s="1" t="s">
        <v>807</v>
      </c>
      <c r="AM240" s="7"/>
    </row>
    <row r="241" spans="4:39" ht="15.75" thickBot="1" x14ac:dyDescent="0.3">
      <c r="Y241" s="1">
        <v>7</v>
      </c>
      <c r="Z241" s="1" t="s">
        <v>808</v>
      </c>
      <c r="AM241" s="7"/>
    </row>
    <row r="242" spans="4:39" ht="15.75" thickBot="1" x14ac:dyDescent="0.3">
      <c r="Y242" s="1">
        <v>8</v>
      </c>
      <c r="Z242" s="1" t="s">
        <v>808</v>
      </c>
      <c r="AM242" s="7"/>
    </row>
    <row r="243" spans="4:39" ht="15.75" thickBot="1" x14ac:dyDescent="0.3">
      <c r="Y243" s="1">
        <v>9</v>
      </c>
      <c r="Z243" s="1" t="s">
        <v>809</v>
      </c>
      <c r="AM243" s="7"/>
    </row>
    <row r="244" spans="4:39" ht="15.75" thickBot="1" x14ac:dyDescent="0.3">
      <c r="Y244" s="1">
        <v>10</v>
      </c>
      <c r="Z244" s="1" t="s">
        <v>809</v>
      </c>
      <c r="AM244" s="7"/>
    </row>
    <row r="245" spans="4:39" ht="15.75" thickBot="1" x14ac:dyDescent="0.3">
      <c r="Y245" s="1">
        <v>11</v>
      </c>
      <c r="Z245" s="1" t="s">
        <v>810</v>
      </c>
      <c r="AM245" s="7"/>
    </row>
    <row r="246" spans="4:39" ht="15.75" thickBot="1" x14ac:dyDescent="0.3">
      <c r="Y246" s="1">
        <v>12</v>
      </c>
      <c r="Z246" s="1" t="s">
        <v>811</v>
      </c>
      <c r="AM246" s="7"/>
    </row>
    <row r="247" spans="4:39" ht="15.75" thickBot="1" x14ac:dyDescent="0.3">
      <c r="AM247" s="7"/>
    </row>
    <row r="248" spans="4:39" ht="15.75" thickBot="1" x14ac:dyDescent="0.3">
      <c r="AM248" s="7"/>
    </row>
    <row r="249" spans="4:39" ht="15.75" thickBot="1" x14ac:dyDescent="0.3">
      <c r="AM249" s="7"/>
    </row>
    <row r="250" spans="4:39" ht="15.75" thickBot="1" x14ac:dyDescent="0.3">
      <c r="AM250" s="7"/>
    </row>
    <row r="251" spans="4:39" ht="15.75" thickBot="1" x14ac:dyDescent="0.3">
      <c r="D251" s="9" t="s">
        <v>614</v>
      </c>
      <c r="E251" s="9" t="s">
        <v>289</v>
      </c>
      <c r="AM251" s="7"/>
    </row>
    <row r="252" spans="4:39" ht="15.75" thickBot="1" x14ac:dyDescent="0.3">
      <c r="D252" s="9">
        <v>1</v>
      </c>
      <c r="E252" s="9" t="s">
        <v>1295</v>
      </c>
      <c r="AM252" s="7"/>
    </row>
    <row r="253" spans="4:39" ht="15.75" thickBot="1" x14ac:dyDescent="0.3">
      <c r="D253" s="9">
        <v>2</v>
      </c>
      <c r="E253" s="9" t="s">
        <v>1295</v>
      </c>
      <c r="AM253" s="7"/>
    </row>
    <row r="254" spans="4:39" ht="15.75" thickBot="1" x14ac:dyDescent="0.3">
      <c r="D254" s="9">
        <v>3</v>
      </c>
      <c r="E254" s="9" t="s">
        <v>1295</v>
      </c>
      <c r="AM254" s="7"/>
    </row>
    <row r="255" spans="4:39" ht="15.75" thickBot="1" x14ac:dyDescent="0.3">
      <c r="D255" s="9">
        <v>4</v>
      </c>
      <c r="E255" s="9" t="s">
        <v>1295</v>
      </c>
      <c r="AM255" s="7"/>
    </row>
    <row r="256" spans="4:39" ht="15.75" thickBot="1" x14ac:dyDescent="0.3">
      <c r="D256" s="9">
        <v>5</v>
      </c>
      <c r="E256" s="9" t="s">
        <v>1295</v>
      </c>
      <c r="AM256" s="7"/>
    </row>
    <row r="257" spans="4:39" ht="15.75" thickBot="1" x14ac:dyDescent="0.3">
      <c r="D257" s="9">
        <v>6</v>
      </c>
      <c r="E257" s="9" t="s">
        <v>1295</v>
      </c>
      <c r="AM257" s="7"/>
    </row>
    <row r="258" spans="4:39" ht="15.75" thickBot="1" x14ac:dyDescent="0.3">
      <c r="D258" s="9">
        <v>7</v>
      </c>
      <c r="E258" s="9" t="s">
        <v>1295</v>
      </c>
      <c r="AM258" s="7"/>
    </row>
    <row r="259" spans="4:39" ht="15.75" thickBot="1" x14ac:dyDescent="0.3">
      <c r="D259" s="9">
        <v>8</v>
      </c>
      <c r="E259" s="9" t="s">
        <v>1295</v>
      </c>
      <c r="AM259" s="7"/>
    </row>
    <row r="260" spans="4:39" ht="30.75" thickBot="1" x14ac:dyDescent="0.3">
      <c r="D260" s="9">
        <v>9</v>
      </c>
      <c r="E260" s="9" t="s">
        <v>1304</v>
      </c>
      <c r="AM260" s="7"/>
    </row>
    <row r="261" spans="4:39" ht="30.75" thickBot="1" x14ac:dyDescent="0.3">
      <c r="D261" s="9">
        <v>10</v>
      </c>
      <c r="E261" s="9" t="s">
        <v>1304</v>
      </c>
      <c r="AM261" s="7"/>
    </row>
    <row r="262" spans="4:39" ht="30.75" thickBot="1" x14ac:dyDescent="0.3">
      <c r="D262" s="9">
        <v>11</v>
      </c>
      <c r="E262" s="9" t="s">
        <v>1304</v>
      </c>
      <c r="AM262" s="7"/>
    </row>
    <row r="263" spans="4:39" ht="30.75" thickBot="1" x14ac:dyDescent="0.3">
      <c r="D263" s="9">
        <v>12</v>
      </c>
      <c r="E263" s="9" t="s">
        <v>1304</v>
      </c>
      <c r="AM263" s="7"/>
    </row>
    <row r="264" spans="4:39" ht="30.75" thickBot="1" x14ac:dyDescent="0.3">
      <c r="D264" s="9">
        <v>13</v>
      </c>
      <c r="E264" s="9" t="s">
        <v>1304</v>
      </c>
      <c r="AM264" s="7"/>
    </row>
    <row r="265" spans="4:39" ht="30.75" thickBot="1" x14ac:dyDescent="0.3">
      <c r="D265" s="9">
        <v>14</v>
      </c>
      <c r="E265" s="9" t="s">
        <v>1304</v>
      </c>
      <c r="AM265" s="7"/>
    </row>
    <row r="266" spans="4:39" ht="30.75" thickBot="1" x14ac:dyDescent="0.3">
      <c r="D266" s="9">
        <v>15</v>
      </c>
      <c r="E266" s="9" t="s">
        <v>1304</v>
      </c>
      <c r="AM266" s="7"/>
    </row>
    <row r="267" spans="4:39" ht="105.75" thickBot="1" x14ac:dyDescent="0.3">
      <c r="D267" s="9">
        <v>16</v>
      </c>
      <c r="E267" s="9" t="s">
        <v>1302</v>
      </c>
      <c r="AM267" s="7"/>
    </row>
    <row r="268" spans="4:39" ht="105.75" thickBot="1" x14ac:dyDescent="0.3">
      <c r="D268" s="9">
        <v>17</v>
      </c>
      <c r="E268" s="9" t="s">
        <v>1302</v>
      </c>
      <c r="AM268" s="7"/>
    </row>
    <row r="269" spans="4:39" ht="105.75" thickBot="1" x14ac:dyDescent="0.3">
      <c r="D269" s="9">
        <v>18</v>
      </c>
      <c r="E269" s="9" t="s">
        <v>1302</v>
      </c>
      <c r="AM269" s="7"/>
    </row>
    <row r="270" spans="4:39" ht="105.75" thickBot="1" x14ac:dyDescent="0.3">
      <c r="D270" s="9">
        <v>19</v>
      </c>
      <c r="E270" s="9" t="s">
        <v>1302</v>
      </c>
      <c r="AM270" s="7"/>
    </row>
    <row r="271" spans="4:39" ht="105.75" thickBot="1" x14ac:dyDescent="0.3">
      <c r="D271" s="9">
        <v>20</v>
      </c>
      <c r="E271" s="9" t="s">
        <v>1302</v>
      </c>
      <c r="AM271" s="7"/>
    </row>
    <row r="272" spans="4:39" ht="105.75" thickBot="1" x14ac:dyDescent="0.3">
      <c r="D272" s="9">
        <v>21</v>
      </c>
      <c r="E272" s="9" t="s">
        <v>1302</v>
      </c>
      <c r="AM272" s="7"/>
    </row>
    <row r="273" spans="4:39" ht="105.75" thickBot="1" x14ac:dyDescent="0.3">
      <c r="D273" s="9">
        <v>22</v>
      </c>
      <c r="E273" s="9" t="s">
        <v>1302</v>
      </c>
      <c r="AM273" s="7"/>
    </row>
    <row r="274" spans="4:39" ht="15.75" thickBot="1" x14ac:dyDescent="0.3">
      <c r="D274" s="9">
        <v>23</v>
      </c>
      <c r="E274" s="9" t="s">
        <v>1310</v>
      </c>
      <c r="AM274" s="7"/>
    </row>
    <row r="275" spans="4:39" ht="15.75" thickBot="1" x14ac:dyDescent="0.3">
      <c r="D275" s="9">
        <v>24</v>
      </c>
      <c r="E275" s="9" t="s">
        <v>1310</v>
      </c>
      <c r="AM275" s="7"/>
    </row>
    <row r="276" spans="4:39" ht="15.75" thickBot="1" x14ac:dyDescent="0.3">
      <c r="D276" s="9">
        <v>25</v>
      </c>
      <c r="E276" s="9" t="s">
        <v>1310</v>
      </c>
      <c r="AM276" s="7"/>
    </row>
    <row r="277" spans="4:39" ht="15.75" thickBot="1" x14ac:dyDescent="0.3">
      <c r="D277" s="9">
        <v>26</v>
      </c>
      <c r="E277" s="9" t="s">
        <v>1310</v>
      </c>
      <c r="AM277" s="7"/>
    </row>
    <row r="278" spans="4:39" ht="15.75" thickBot="1" x14ac:dyDescent="0.3">
      <c r="D278" s="9">
        <v>27</v>
      </c>
      <c r="E278" s="9" t="s">
        <v>1310</v>
      </c>
      <c r="AM278" s="7"/>
    </row>
    <row r="279" spans="4:39" ht="15.75" thickBot="1" x14ac:dyDescent="0.3">
      <c r="D279" s="9">
        <v>28</v>
      </c>
      <c r="E279" s="9" t="s">
        <v>1310</v>
      </c>
      <c r="AM279" s="7"/>
    </row>
    <row r="280" spans="4:39" ht="15.75" thickBot="1" x14ac:dyDescent="0.3">
      <c r="D280" s="9">
        <v>29</v>
      </c>
      <c r="E280" s="9" t="s">
        <v>1310</v>
      </c>
      <c r="AM280" s="7"/>
    </row>
    <row r="281" spans="4:39" ht="15.75" thickBot="1" x14ac:dyDescent="0.3">
      <c r="D281" s="9">
        <v>30</v>
      </c>
      <c r="E281" s="9" t="s">
        <v>1310</v>
      </c>
      <c r="AM281" s="7"/>
    </row>
    <row r="282" spans="4:39" ht="15.75" thickBot="1" x14ac:dyDescent="0.3">
      <c r="D282" s="9">
        <v>31</v>
      </c>
      <c r="E282" s="9" t="s">
        <v>1309</v>
      </c>
      <c r="AM282" s="7"/>
    </row>
    <row r="283" spans="4:39" ht="15.75" thickBot="1" x14ac:dyDescent="0.3">
      <c r="D283" s="9">
        <v>32</v>
      </c>
      <c r="E283" s="9" t="s">
        <v>1309</v>
      </c>
      <c r="AM283" s="7"/>
    </row>
    <row r="284" spans="4:39" ht="15.75" thickBot="1" x14ac:dyDescent="0.3">
      <c r="D284" s="9">
        <v>33</v>
      </c>
      <c r="E284" s="9" t="s">
        <v>1309</v>
      </c>
      <c r="AM284" s="7"/>
    </row>
    <row r="285" spans="4:39" ht="15.75" thickBot="1" x14ac:dyDescent="0.3">
      <c r="D285" s="9">
        <v>34</v>
      </c>
      <c r="E285" s="9" t="s">
        <v>1309</v>
      </c>
      <c r="AM285" s="7"/>
    </row>
    <row r="286" spans="4:39" ht="15.75" thickBot="1" x14ac:dyDescent="0.3">
      <c r="D286" s="9">
        <v>35</v>
      </c>
      <c r="E286" s="9" t="s">
        <v>1309</v>
      </c>
      <c r="AM286" s="7"/>
    </row>
    <row r="287" spans="4:39" ht="15.75" thickBot="1" x14ac:dyDescent="0.3">
      <c r="D287" s="9">
        <v>36</v>
      </c>
      <c r="E287" s="9" t="s">
        <v>1309</v>
      </c>
      <c r="AM287" s="7"/>
    </row>
    <row r="288" spans="4:39" ht="15.75" thickBot="1" x14ac:dyDescent="0.3">
      <c r="D288" s="9">
        <v>37</v>
      </c>
      <c r="E288" s="9" t="s">
        <v>1309</v>
      </c>
      <c r="AM288" s="7"/>
    </row>
    <row r="289" spans="4:39" ht="15.75" thickBot="1" x14ac:dyDescent="0.3">
      <c r="D289" s="9">
        <v>38</v>
      </c>
      <c r="E289" s="9" t="s">
        <v>1309</v>
      </c>
      <c r="AM289" s="7"/>
    </row>
    <row r="290" spans="4:39" ht="15.75" thickBot="1" x14ac:dyDescent="0.3">
      <c r="D290" s="9">
        <v>39</v>
      </c>
      <c r="E290" s="9" t="s">
        <v>1309</v>
      </c>
      <c r="AM290" s="7"/>
    </row>
    <row r="291" spans="4:39" ht="15.75" thickBot="1" x14ac:dyDescent="0.3">
      <c r="D291" s="9">
        <v>40</v>
      </c>
      <c r="E291" s="9" t="s">
        <v>1309</v>
      </c>
      <c r="AM291" s="7"/>
    </row>
    <row r="292" spans="4:39" ht="15.75" thickBot="1" x14ac:dyDescent="0.3">
      <c r="D292" s="9">
        <v>41</v>
      </c>
      <c r="E292" s="9" t="s">
        <v>1309</v>
      </c>
      <c r="AM292" s="7"/>
    </row>
    <row r="293" spans="4:39" ht="15.75" thickBot="1" x14ac:dyDescent="0.3">
      <c r="D293" s="9">
        <v>42</v>
      </c>
      <c r="E293" s="9" t="s">
        <v>1309</v>
      </c>
      <c r="AM293" s="7"/>
    </row>
    <row r="294" spans="4:39" ht="15.75" thickBot="1" x14ac:dyDescent="0.3">
      <c r="D294" s="9">
        <v>43</v>
      </c>
      <c r="E294" s="9" t="s">
        <v>1309</v>
      </c>
      <c r="AM294" s="7"/>
    </row>
    <row r="295" spans="4:39" ht="15.75" thickBot="1" x14ac:dyDescent="0.3">
      <c r="D295" s="9">
        <v>44</v>
      </c>
      <c r="E295" s="9" t="s">
        <v>1309</v>
      </c>
      <c r="AM295" s="7"/>
    </row>
    <row r="296" spans="4:39" ht="30.75" thickBot="1" x14ac:dyDescent="0.3">
      <c r="D296" s="9">
        <v>45</v>
      </c>
      <c r="E296" s="9" t="s">
        <v>1305</v>
      </c>
      <c r="AM296" s="7"/>
    </row>
    <row r="297" spans="4:39" ht="30.75" thickBot="1" x14ac:dyDescent="0.3">
      <c r="D297" s="9">
        <v>46</v>
      </c>
      <c r="E297" s="9" t="s">
        <v>1305</v>
      </c>
      <c r="AM297" s="7"/>
    </row>
    <row r="298" spans="4:39" ht="30.75" thickBot="1" x14ac:dyDescent="0.3">
      <c r="D298" s="9">
        <v>47</v>
      </c>
      <c r="E298" s="9" t="s">
        <v>1305</v>
      </c>
      <c r="AM298" s="7"/>
    </row>
    <row r="299" spans="4:39" ht="30.75" thickBot="1" x14ac:dyDescent="0.3">
      <c r="D299" s="9">
        <v>48</v>
      </c>
      <c r="E299" s="9" t="s">
        <v>1305</v>
      </c>
      <c r="AM299" s="7"/>
    </row>
    <row r="300" spans="4:39" ht="30.75" thickBot="1" x14ac:dyDescent="0.3">
      <c r="D300" s="9">
        <v>49</v>
      </c>
      <c r="E300" s="9" t="s">
        <v>1305</v>
      </c>
      <c r="AM300" s="7"/>
    </row>
    <row r="301" spans="4:39" ht="30.75" thickBot="1" x14ac:dyDescent="0.3">
      <c r="D301" s="9">
        <v>50</v>
      </c>
      <c r="E301" s="9" t="s">
        <v>1305</v>
      </c>
      <c r="AM301" s="7"/>
    </row>
    <row r="302" spans="4:39" ht="30.75" thickBot="1" x14ac:dyDescent="0.3">
      <c r="D302" s="9">
        <v>51</v>
      </c>
      <c r="E302" s="9" t="s">
        <v>1305</v>
      </c>
      <c r="AM302" s="7"/>
    </row>
    <row r="303" spans="4:39" ht="45.75" thickBot="1" x14ac:dyDescent="0.3">
      <c r="D303" s="9">
        <v>52</v>
      </c>
      <c r="E303" s="9" t="s">
        <v>1308</v>
      </c>
      <c r="AM303" s="7"/>
    </row>
    <row r="304" spans="4:39" ht="45.75" thickBot="1" x14ac:dyDescent="0.3">
      <c r="D304" s="9">
        <v>53</v>
      </c>
      <c r="E304" s="9" t="s">
        <v>1308</v>
      </c>
      <c r="AM304" s="7"/>
    </row>
    <row r="305" spans="4:39" ht="45.75" thickBot="1" x14ac:dyDescent="0.3">
      <c r="D305" s="9">
        <v>54</v>
      </c>
      <c r="E305" s="9" t="s">
        <v>1308</v>
      </c>
      <c r="AM305" s="7"/>
    </row>
    <row r="306" spans="4:39" ht="45.75" thickBot="1" x14ac:dyDescent="0.3">
      <c r="D306" s="9">
        <v>55</v>
      </c>
      <c r="E306" s="9" t="s">
        <v>1308</v>
      </c>
      <c r="AM306" s="7"/>
    </row>
    <row r="307" spans="4:39" ht="45.75" thickBot="1" x14ac:dyDescent="0.3">
      <c r="D307" s="9">
        <v>56</v>
      </c>
      <c r="E307" s="9" t="s">
        <v>1308</v>
      </c>
      <c r="AM307" s="7"/>
    </row>
    <row r="308" spans="4:39" ht="45.75" thickBot="1" x14ac:dyDescent="0.3">
      <c r="D308" s="9">
        <v>57</v>
      </c>
      <c r="E308" s="9" t="s">
        <v>1308</v>
      </c>
      <c r="AM308" s="7"/>
    </row>
    <row r="309" spans="4:39" ht="45.75" thickBot="1" x14ac:dyDescent="0.3">
      <c r="D309" s="9">
        <v>58</v>
      </c>
      <c r="E309" s="9" t="s">
        <v>1308</v>
      </c>
      <c r="AM309" s="7"/>
    </row>
    <row r="310" spans="4:39" ht="45.75" thickBot="1" x14ac:dyDescent="0.3">
      <c r="D310" s="9">
        <v>59</v>
      </c>
      <c r="E310" s="9" t="s">
        <v>1308</v>
      </c>
      <c r="AM310" s="7"/>
    </row>
    <row r="311" spans="4:39" ht="15.75" thickBot="1" x14ac:dyDescent="0.3">
      <c r="D311" s="9">
        <v>60</v>
      </c>
      <c r="E311" s="9" t="s">
        <v>1296</v>
      </c>
      <c r="AM311" s="7"/>
    </row>
    <row r="312" spans="4:39" ht="15.75" thickBot="1" x14ac:dyDescent="0.3">
      <c r="D312" s="9">
        <v>61</v>
      </c>
      <c r="E312" s="9" t="s">
        <v>1296</v>
      </c>
      <c r="AM312" s="7"/>
    </row>
    <row r="313" spans="4:39" ht="15.75" thickBot="1" x14ac:dyDescent="0.3">
      <c r="D313" s="9">
        <v>62</v>
      </c>
      <c r="E313" s="9" t="s">
        <v>1296</v>
      </c>
      <c r="AM313" s="7"/>
    </row>
    <row r="314" spans="4:39" ht="15.75" thickBot="1" x14ac:dyDescent="0.3">
      <c r="D314" s="9">
        <v>63</v>
      </c>
      <c r="E314" s="9" t="s">
        <v>1296</v>
      </c>
      <c r="AM314" s="7"/>
    </row>
    <row r="315" spans="4:39" ht="15.75" thickBot="1" x14ac:dyDescent="0.3">
      <c r="D315" s="9">
        <v>64</v>
      </c>
      <c r="E315" s="9" t="s">
        <v>1296</v>
      </c>
      <c r="AM315" s="7"/>
    </row>
    <row r="316" spans="4:39" ht="15.75" thickBot="1" x14ac:dyDescent="0.3">
      <c r="D316" s="9">
        <v>65</v>
      </c>
      <c r="E316" s="9" t="s">
        <v>1296</v>
      </c>
      <c r="AM316" s="7"/>
    </row>
    <row r="317" spans="4:39" ht="15.75" thickBot="1" x14ac:dyDescent="0.3">
      <c r="D317" s="9">
        <v>66</v>
      </c>
      <c r="E317" s="9" t="s">
        <v>1296</v>
      </c>
      <c r="AM317" s="7"/>
    </row>
    <row r="318" spans="4:39" ht="15.75" thickBot="1" x14ac:dyDescent="0.3">
      <c r="D318" s="9">
        <v>67</v>
      </c>
      <c r="E318" s="9" t="s">
        <v>1296</v>
      </c>
      <c r="AM318" s="7"/>
    </row>
    <row r="319" spans="4:39" ht="15.75" thickBot="1" x14ac:dyDescent="0.3">
      <c r="D319" s="9">
        <v>68</v>
      </c>
      <c r="E319" s="9" t="s">
        <v>1296</v>
      </c>
      <c r="AM319" s="7"/>
    </row>
    <row r="320" spans="4:39" ht="15.75" thickBot="1" x14ac:dyDescent="0.3">
      <c r="D320" s="9">
        <v>69</v>
      </c>
      <c r="E320" s="9" t="s">
        <v>1307</v>
      </c>
      <c r="AM320" s="7"/>
    </row>
    <row r="321" spans="4:39" ht="15.75" thickBot="1" x14ac:dyDescent="0.3">
      <c r="D321" s="9">
        <v>70</v>
      </c>
      <c r="E321" s="9" t="s">
        <v>1307</v>
      </c>
      <c r="AM321" s="7"/>
    </row>
    <row r="322" spans="4:39" ht="15.75" thickBot="1" x14ac:dyDescent="0.3">
      <c r="D322" s="9">
        <v>71</v>
      </c>
      <c r="E322" s="9" t="s">
        <v>1307</v>
      </c>
      <c r="AM322" s="7"/>
    </row>
    <row r="323" spans="4:39" ht="15.75" thickBot="1" x14ac:dyDescent="0.3">
      <c r="D323" s="9">
        <v>72</v>
      </c>
      <c r="E323" s="9" t="s">
        <v>1307</v>
      </c>
      <c r="AM323" s="7"/>
    </row>
    <row r="324" spans="4:39" ht="15.75" thickBot="1" x14ac:dyDescent="0.3">
      <c r="D324" s="9">
        <v>73</v>
      </c>
      <c r="E324" s="9" t="s">
        <v>1307</v>
      </c>
      <c r="AM324" s="7"/>
    </row>
    <row r="325" spans="4:39" ht="15.75" thickBot="1" x14ac:dyDescent="0.3">
      <c r="D325" s="9">
        <v>74</v>
      </c>
      <c r="E325" s="9" t="s">
        <v>1307</v>
      </c>
      <c r="AM325" s="7"/>
    </row>
    <row r="326" spans="4:39" ht="15.75" thickBot="1" x14ac:dyDescent="0.3">
      <c r="D326" s="9">
        <v>75</v>
      </c>
      <c r="E326" s="9" t="s">
        <v>1307</v>
      </c>
      <c r="AM326" s="7"/>
    </row>
    <row r="327" spans="4:39" ht="15.75" thickBot="1" x14ac:dyDescent="0.3">
      <c r="D327" s="9">
        <v>76</v>
      </c>
      <c r="E327" s="9" t="s">
        <v>1297</v>
      </c>
      <c r="AM327" s="7"/>
    </row>
    <row r="328" spans="4:39" ht="15.75" thickBot="1" x14ac:dyDescent="0.3">
      <c r="D328" s="9">
        <v>77</v>
      </c>
      <c r="E328" s="9" t="s">
        <v>1297</v>
      </c>
      <c r="AM328" s="7"/>
    </row>
    <row r="329" spans="4:39" ht="15.75" thickBot="1" x14ac:dyDescent="0.3">
      <c r="D329" s="9">
        <v>78</v>
      </c>
      <c r="E329" s="9" t="s">
        <v>1297</v>
      </c>
      <c r="AM329" s="7"/>
    </row>
    <row r="330" spans="4:39" ht="15.75" thickBot="1" x14ac:dyDescent="0.3">
      <c r="D330" s="9">
        <v>79</v>
      </c>
      <c r="E330" s="9" t="s">
        <v>1297</v>
      </c>
      <c r="AM330" s="7"/>
    </row>
    <row r="331" spans="4:39" ht="15.75" thickBot="1" x14ac:dyDescent="0.3">
      <c r="D331" s="9">
        <v>80</v>
      </c>
      <c r="E331" s="9" t="s">
        <v>1297</v>
      </c>
      <c r="AM331" s="7"/>
    </row>
    <row r="332" spans="4:39" ht="15.75" thickBot="1" x14ac:dyDescent="0.3">
      <c r="D332" s="9">
        <v>81</v>
      </c>
      <c r="E332" s="9" t="s">
        <v>1297</v>
      </c>
      <c r="AM332" s="7"/>
    </row>
    <row r="333" spans="4:39" ht="15.75" thickBot="1" x14ac:dyDescent="0.3">
      <c r="D333" s="9">
        <v>82</v>
      </c>
      <c r="E333" s="9" t="s">
        <v>1297</v>
      </c>
      <c r="AM333" s="7"/>
    </row>
    <row r="334" spans="4:39" ht="15.75" thickBot="1" x14ac:dyDescent="0.3">
      <c r="D334" s="9">
        <v>83</v>
      </c>
      <c r="E334" s="9" t="s">
        <v>1297</v>
      </c>
      <c r="AM334" s="7"/>
    </row>
    <row r="335" spans="4:39" ht="15.75" thickBot="1" x14ac:dyDescent="0.3">
      <c r="D335" s="9">
        <v>84</v>
      </c>
      <c r="E335" s="9" t="s">
        <v>1306</v>
      </c>
      <c r="AM335" s="7"/>
    </row>
    <row r="336" spans="4:39" ht="15.75" thickBot="1" x14ac:dyDescent="0.3">
      <c r="D336" s="9">
        <v>85</v>
      </c>
      <c r="E336" s="9" t="s">
        <v>1306</v>
      </c>
      <c r="AM336" s="7"/>
    </row>
    <row r="337" spans="4:39" ht="15.75" thickBot="1" x14ac:dyDescent="0.3">
      <c r="D337" s="9">
        <v>86</v>
      </c>
      <c r="E337" s="9" t="s">
        <v>1306</v>
      </c>
      <c r="AM337" s="7"/>
    </row>
    <row r="338" spans="4:39" ht="15.75" thickBot="1" x14ac:dyDescent="0.3">
      <c r="D338" s="9">
        <v>87</v>
      </c>
      <c r="E338" s="9" t="s">
        <v>1306</v>
      </c>
      <c r="AM338" s="7"/>
    </row>
    <row r="339" spans="4:39" ht="15.75" thickBot="1" x14ac:dyDescent="0.3">
      <c r="D339" s="9">
        <v>88</v>
      </c>
      <c r="E339" s="9" t="s">
        <v>1306</v>
      </c>
      <c r="AM339" s="7"/>
    </row>
    <row r="340" spans="4:39" ht="15.75" thickBot="1" x14ac:dyDescent="0.3">
      <c r="D340" s="9">
        <v>89</v>
      </c>
      <c r="E340" s="9" t="s">
        <v>1306</v>
      </c>
      <c r="AM340" s="7"/>
    </row>
    <row r="341" spans="4:39" ht="15.75" thickBot="1" x14ac:dyDescent="0.3">
      <c r="D341" s="9">
        <v>90</v>
      </c>
      <c r="E341" s="9" t="s">
        <v>1306</v>
      </c>
      <c r="AM341" s="7"/>
    </row>
    <row r="342" spans="4:39" ht="45.75" thickBot="1" x14ac:dyDescent="0.3">
      <c r="D342" s="9">
        <v>91</v>
      </c>
      <c r="E342" s="9" t="s">
        <v>1303</v>
      </c>
      <c r="AM342" s="7"/>
    </row>
    <row r="343" spans="4:39" ht="45.75" thickBot="1" x14ac:dyDescent="0.3">
      <c r="D343" s="9">
        <v>92</v>
      </c>
      <c r="E343" s="9" t="s">
        <v>1303</v>
      </c>
      <c r="AM343" s="7"/>
    </row>
    <row r="344" spans="4:39" ht="45.75" thickBot="1" x14ac:dyDescent="0.3">
      <c r="D344" s="9">
        <v>93</v>
      </c>
      <c r="E344" s="9" t="s">
        <v>1303</v>
      </c>
      <c r="AM344" s="7"/>
    </row>
    <row r="345" spans="4:39" ht="45.75" thickBot="1" x14ac:dyDescent="0.3">
      <c r="D345" s="9">
        <v>94</v>
      </c>
      <c r="E345" s="9" t="s">
        <v>1303</v>
      </c>
      <c r="AM345" s="7"/>
    </row>
    <row r="346" spans="4:39" ht="45.75" thickBot="1" x14ac:dyDescent="0.3">
      <c r="D346" s="9">
        <v>95</v>
      </c>
      <c r="E346" s="9" t="s">
        <v>1303</v>
      </c>
      <c r="AM346" s="7"/>
    </row>
    <row r="347" spans="4:39" ht="45.75" thickBot="1" x14ac:dyDescent="0.3">
      <c r="D347" s="9">
        <v>96</v>
      </c>
      <c r="E347" s="9" t="s">
        <v>1303</v>
      </c>
      <c r="AM347" s="7"/>
    </row>
    <row r="348" spans="4:39" ht="15.75" thickBot="1" x14ac:dyDescent="0.3">
      <c r="D348" s="9">
        <v>97</v>
      </c>
      <c r="E348" s="9" t="s">
        <v>1298</v>
      </c>
      <c r="AM348" s="7"/>
    </row>
    <row r="349" spans="4:39" ht="15.75" thickBot="1" x14ac:dyDescent="0.3">
      <c r="D349" s="9">
        <v>98</v>
      </c>
      <c r="E349" s="9" t="s">
        <v>1298</v>
      </c>
      <c r="AM349" s="7"/>
    </row>
    <row r="350" spans="4:39" ht="15.75" thickBot="1" x14ac:dyDescent="0.3">
      <c r="D350" s="9">
        <v>99</v>
      </c>
      <c r="E350" s="9" t="s">
        <v>1298</v>
      </c>
      <c r="AM350" s="7"/>
    </row>
    <row r="351" spans="4:39" ht="15.75" thickBot="1" x14ac:dyDescent="0.3">
      <c r="D351" s="9">
        <v>100</v>
      </c>
      <c r="E351" s="9" t="s">
        <v>1298</v>
      </c>
      <c r="AM351" s="7"/>
    </row>
    <row r="352" spans="4:39" ht="15.75" thickBot="1" x14ac:dyDescent="0.3">
      <c r="AM352" s="7"/>
    </row>
    <row r="353" spans="4:39" ht="15.75" thickBot="1" x14ac:dyDescent="0.3">
      <c r="D353" s="1" t="s">
        <v>205</v>
      </c>
      <c r="E353" s="1" t="s">
        <v>1314</v>
      </c>
      <c r="AM353" s="7"/>
    </row>
    <row r="354" spans="4:39" ht="15.75" thickBot="1" x14ac:dyDescent="0.3">
      <c r="D354" s="1">
        <v>1</v>
      </c>
      <c r="E354" s="1" t="s">
        <v>863</v>
      </c>
      <c r="AM354" s="7"/>
    </row>
    <row r="355" spans="4:39" ht="15.75" thickBot="1" x14ac:dyDescent="0.3">
      <c r="D355" s="1">
        <v>2</v>
      </c>
      <c r="E355" s="1" t="s">
        <v>935</v>
      </c>
      <c r="AM355" s="7"/>
    </row>
    <row r="356" spans="4:39" ht="15.75" thickBot="1" x14ac:dyDescent="0.3">
      <c r="D356" s="1">
        <v>3</v>
      </c>
      <c r="E356" s="1" t="s">
        <v>936</v>
      </c>
      <c r="AM356" s="7"/>
    </row>
    <row r="357" spans="4:39" ht="15.75" thickBot="1" x14ac:dyDescent="0.3">
      <c r="D357" s="1">
        <v>4</v>
      </c>
      <c r="E357" s="1" t="s">
        <v>864</v>
      </c>
      <c r="AM357" s="7"/>
    </row>
    <row r="358" spans="4:39" ht="15.75" thickBot="1" x14ac:dyDescent="0.3">
      <c r="D358" s="1">
        <v>5</v>
      </c>
      <c r="E358" s="1" t="s">
        <v>937</v>
      </c>
      <c r="AM358" s="7"/>
    </row>
    <row r="359" spans="4:39" ht="15.75" thickBot="1" x14ac:dyDescent="0.3">
      <c r="D359" s="1">
        <v>6</v>
      </c>
      <c r="E359" s="1" t="s">
        <v>865</v>
      </c>
      <c r="AM359" s="7"/>
    </row>
    <row r="360" spans="4:39" ht="15.75" thickBot="1" x14ac:dyDescent="0.3">
      <c r="D360" s="1">
        <v>7</v>
      </c>
      <c r="E360" s="1" t="s">
        <v>938</v>
      </c>
      <c r="AM360" s="7"/>
    </row>
    <row r="361" spans="4:39" ht="15.75" thickBot="1" x14ac:dyDescent="0.3">
      <c r="D361" s="1">
        <v>8</v>
      </c>
      <c r="E361" s="1" t="s">
        <v>1006</v>
      </c>
      <c r="AM361" s="7"/>
    </row>
    <row r="362" spans="4:39" ht="15.75" thickBot="1" x14ac:dyDescent="0.3">
      <c r="D362" s="1">
        <v>9</v>
      </c>
      <c r="E362" s="1" t="s">
        <v>939</v>
      </c>
      <c r="AM362" s="7"/>
    </row>
    <row r="363" spans="4:39" ht="15.75" thickBot="1" x14ac:dyDescent="0.3">
      <c r="D363" s="1">
        <v>10</v>
      </c>
      <c r="E363" s="1" t="s">
        <v>866</v>
      </c>
      <c r="AM363" s="7"/>
    </row>
    <row r="364" spans="4:39" ht="15.75" thickBot="1" x14ac:dyDescent="0.3">
      <c r="D364" s="1">
        <v>11</v>
      </c>
      <c r="E364" s="1" t="s">
        <v>867</v>
      </c>
      <c r="AM364" s="7"/>
    </row>
    <row r="365" spans="4:39" ht="15.75" thickBot="1" x14ac:dyDescent="0.3">
      <c r="D365" s="1">
        <v>12</v>
      </c>
      <c r="E365" s="1" t="s">
        <v>868</v>
      </c>
      <c r="AM365" s="7"/>
    </row>
    <row r="366" spans="4:39" ht="15.75" thickBot="1" x14ac:dyDescent="0.3">
      <c r="D366" s="1">
        <v>13</v>
      </c>
      <c r="E366" s="1" t="s">
        <v>940</v>
      </c>
      <c r="AM366" s="7"/>
    </row>
    <row r="367" spans="4:39" ht="15.75" thickBot="1" x14ac:dyDescent="0.3">
      <c r="D367" s="1">
        <v>14</v>
      </c>
      <c r="E367" s="1" t="s">
        <v>1007</v>
      </c>
      <c r="AM367" s="7"/>
    </row>
    <row r="368" spans="4:39" ht="15.75" thickBot="1" x14ac:dyDescent="0.3">
      <c r="D368" s="1">
        <v>15</v>
      </c>
      <c r="E368" s="1" t="s">
        <v>641</v>
      </c>
      <c r="AM368" s="7"/>
    </row>
    <row r="369" spans="4:39" ht="15.75" thickBot="1" x14ac:dyDescent="0.3">
      <c r="D369" s="1">
        <v>16</v>
      </c>
      <c r="E369" s="1" t="s">
        <v>941</v>
      </c>
      <c r="AM369" s="7"/>
    </row>
    <row r="370" spans="4:39" ht="15.75" thickBot="1" x14ac:dyDescent="0.3">
      <c r="D370" s="1">
        <v>17</v>
      </c>
      <c r="E370" s="1" t="s">
        <v>1008</v>
      </c>
      <c r="AM370" s="7"/>
    </row>
    <row r="371" spans="4:39" ht="15.75" thickBot="1" x14ac:dyDescent="0.3">
      <c r="D371" s="1">
        <v>18</v>
      </c>
      <c r="E371" s="1" t="s">
        <v>869</v>
      </c>
      <c r="AM371" s="7"/>
    </row>
    <row r="372" spans="4:39" ht="15.75" thickBot="1" x14ac:dyDescent="0.3">
      <c r="D372" s="1">
        <v>19</v>
      </c>
      <c r="E372" s="1" t="s">
        <v>942</v>
      </c>
      <c r="AM372" s="7"/>
    </row>
    <row r="373" spans="4:39" ht="15.75" thickBot="1" x14ac:dyDescent="0.3">
      <c r="D373" s="1">
        <v>20</v>
      </c>
      <c r="E373" s="1" t="s">
        <v>1009</v>
      </c>
      <c r="AM373" s="7"/>
    </row>
    <row r="374" spans="4:39" ht="15.75" thickBot="1" x14ac:dyDescent="0.3">
      <c r="D374" s="1">
        <v>21</v>
      </c>
      <c r="E374" s="1" t="s">
        <v>870</v>
      </c>
      <c r="AM374" s="7"/>
    </row>
    <row r="375" spans="4:39" ht="15.75" thickBot="1" x14ac:dyDescent="0.3">
      <c r="D375" s="1">
        <v>22</v>
      </c>
      <c r="E375" s="1" t="s">
        <v>1010</v>
      </c>
      <c r="AM375" s="7"/>
    </row>
    <row r="376" spans="4:39" ht="15.75" thickBot="1" x14ac:dyDescent="0.3">
      <c r="D376" s="1">
        <v>23</v>
      </c>
      <c r="E376" s="1" t="s">
        <v>943</v>
      </c>
      <c r="AM376" s="7"/>
    </row>
    <row r="377" spans="4:39" ht="15.75" thickBot="1" x14ac:dyDescent="0.3">
      <c r="D377" s="1">
        <v>24</v>
      </c>
      <c r="E377" s="1" t="s">
        <v>1011</v>
      </c>
      <c r="AM377" s="7"/>
    </row>
    <row r="378" spans="4:39" ht="15.75" thickBot="1" x14ac:dyDescent="0.3">
      <c r="D378" s="1">
        <v>25</v>
      </c>
      <c r="E378" s="1" t="s">
        <v>944</v>
      </c>
      <c r="AM378" s="7"/>
    </row>
    <row r="379" spans="4:39" ht="15.75" thickBot="1" x14ac:dyDescent="0.3">
      <c r="D379" s="1">
        <v>26</v>
      </c>
      <c r="E379" s="1" t="s">
        <v>945</v>
      </c>
      <c r="AM379" s="7"/>
    </row>
    <row r="380" spans="4:39" ht="15.75" thickBot="1" x14ac:dyDescent="0.3">
      <c r="D380" s="1">
        <v>27</v>
      </c>
      <c r="E380" s="1" t="s">
        <v>871</v>
      </c>
      <c r="AM380" s="7"/>
    </row>
    <row r="381" spans="4:39" ht="15.75" thickBot="1" x14ac:dyDescent="0.3">
      <c r="D381" s="1">
        <v>28</v>
      </c>
      <c r="E381" s="1" t="s">
        <v>1012</v>
      </c>
      <c r="AM381" s="7"/>
    </row>
    <row r="382" spans="4:39" ht="15.75" thickBot="1" x14ac:dyDescent="0.3">
      <c r="D382" s="1">
        <v>29</v>
      </c>
      <c r="E382" s="1" t="s">
        <v>946</v>
      </c>
      <c r="AM382" s="7"/>
    </row>
    <row r="383" spans="4:39" ht="15.75" thickBot="1" x14ac:dyDescent="0.3">
      <c r="D383" s="1">
        <v>30</v>
      </c>
      <c r="E383" s="1" t="s">
        <v>872</v>
      </c>
      <c r="AM383" s="7"/>
    </row>
    <row r="384" spans="4:39" ht="15.75" thickBot="1" x14ac:dyDescent="0.3">
      <c r="D384" s="1">
        <v>31</v>
      </c>
      <c r="E384" s="1" t="s">
        <v>1013</v>
      </c>
      <c r="AM384" s="7"/>
    </row>
    <row r="385" spans="4:39" ht="15.75" thickBot="1" x14ac:dyDescent="0.3">
      <c r="D385" s="1">
        <v>32</v>
      </c>
      <c r="E385" s="1" t="s">
        <v>873</v>
      </c>
      <c r="AM385" s="7"/>
    </row>
    <row r="386" spans="4:39" ht="15.75" thickBot="1" x14ac:dyDescent="0.3">
      <c r="D386" s="1">
        <v>33</v>
      </c>
      <c r="E386" s="1" t="s">
        <v>874</v>
      </c>
      <c r="AM386" s="7"/>
    </row>
    <row r="387" spans="4:39" ht="15.75" thickBot="1" x14ac:dyDescent="0.3">
      <c r="D387" s="1">
        <v>34</v>
      </c>
      <c r="E387" s="1" t="s">
        <v>875</v>
      </c>
      <c r="AM387" s="7"/>
    </row>
    <row r="388" spans="4:39" ht="15.75" thickBot="1" x14ac:dyDescent="0.3">
      <c r="D388" s="1">
        <v>35</v>
      </c>
      <c r="E388" s="1" t="s">
        <v>876</v>
      </c>
      <c r="AM388" s="7"/>
    </row>
    <row r="389" spans="4:39" ht="15.75" thickBot="1" x14ac:dyDescent="0.3">
      <c r="D389" s="1">
        <v>36</v>
      </c>
      <c r="E389" s="1" t="s">
        <v>877</v>
      </c>
      <c r="AM389" s="7"/>
    </row>
    <row r="390" spans="4:39" ht="15.75" thickBot="1" x14ac:dyDescent="0.3">
      <c r="D390" s="1">
        <v>37</v>
      </c>
      <c r="E390" s="1" t="s">
        <v>1014</v>
      </c>
      <c r="AM390" s="7"/>
    </row>
    <row r="391" spans="4:39" ht="15.75" thickBot="1" x14ac:dyDescent="0.3">
      <c r="D391" s="1">
        <v>38</v>
      </c>
      <c r="E391" s="1" t="s">
        <v>947</v>
      </c>
      <c r="AM391" s="7"/>
    </row>
    <row r="392" spans="4:39" ht="15.75" thickBot="1" x14ac:dyDescent="0.3">
      <c r="D392" s="1">
        <v>39</v>
      </c>
      <c r="E392" s="1" t="s">
        <v>878</v>
      </c>
      <c r="AM392" s="7"/>
    </row>
    <row r="393" spans="4:39" ht="15.75" thickBot="1" x14ac:dyDescent="0.3">
      <c r="D393" s="1">
        <v>40</v>
      </c>
      <c r="E393" s="1" t="s">
        <v>879</v>
      </c>
      <c r="AM393" s="7"/>
    </row>
    <row r="394" spans="4:39" ht="15.75" thickBot="1" x14ac:dyDescent="0.3">
      <c r="D394" s="1">
        <v>41</v>
      </c>
      <c r="E394" s="1" t="s">
        <v>880</v>
      </c>
      <c r="AM394" s="7"/>
    </row>
    <row r="395" spans="4:39" ht="15.75" thickBot="1" x14ac:dyDescent="0.3">
      <c r="D395" s="1">
        <v>42</v>
      </c>
      <c r="E395" s="1" t="s">
        <v>881</v>
      </c>
      <c r="AM395" s="7"/>
    </row>
    <row r="396" spans="4:39" ht="15.75" thickBot="1" x14ac:dyDescent="0.3">
      <c r="D396" s="1">
        <v>43</v>
      </c>
      <c r="E396" s="1" t="s">
        <v>1015</v>
      </c>
      <c r="AM396" s="7"/>
    </row>
    <row r="397" spans="4:39" ht="15.75" thickBot="1" x14ac:dyDescent="0.3">
      <c r="D397" s="1">
        <v>44</v>
      </c>
      <c r="E397" s="1" t="s">
        <v>1016</v>
      </c>
      <c r="AM397" s="7"/>
    </row>
    <row r="398" spans="4:39" ht="15.75" thickBot="1" x14ac:dyDescent="0.3">
      <c r="D398" s="1">
        <v>45</v>
      </c>
      <c r="E398" s="1" t="s">
        <v>948</v>
      </c>
      <c r="AM398" s="7"/>
    </row>
    <row r="399" spans="4:39" ht="15.75" thickBot="1" x14ac:dyDescent="0.3">
      <c r="D399" s="1">
        <v>46</v>
      </c>
      <c r="E399" s="1" t="s">
        <v>949</v>
      </c>
      <c r="AM399" s="7"/>
    </row>
    <row r="400" spans="4:39" ht="15.75" thickBot="1" x14ac:dyDescent="0.3">
      <c r="D400" s="1">
        <v>47</v>
      </c>
      <c r="E400" s="1" t="s">
        <v>1017</v>
      </c>
      <c r="AM400" s="7"/>
    </row>
    <row r="401" spans="4:39" ht="15.75" thickBot="1" x14ac:dyDescent="0.3">
      <c r="D401" s="1">
        <v>48</v>
      </c>
      <c r="E401" s="1" t="s">
        <v>1018</v>
      </c>
      <c r="AM401" s="7"/>
    </row>
    <row r="402" spans="4:39" ht="15.75" thickBot="1" x14ac:dyDescent="0.3">
      <c r="D402" s="1">
        <v>49</v>
      </c>
      <c r="E402" s="1" t="s">
        <v>882</v>
      </c>
      <c r="AM402" s="7"/>
    </row>
    <row r="403" spans="4:39" ht="15.75" thickBot="1" x14ac:dyDescent="0.3">
      <c r="D403" s="1">
        <v>50</v>
      </c>
      <c r="E403" s="1" t="s">
        <v>950</v>
      </c>
      <c r="AM403" s="7"/>
    </row>
    <row r="404" spans="4:39" ht="15.75" thickBot="1" x14ac:dyDescent="0.3">
      <c r="D404" s="1">
        <v>51</v>
      </c>
      <c r="E404" s="1" t="s">
        <v>1019</v>
      </c>
      <c r="AM404" s="7"/>
    </row>
    <row r="405" spans="4:39" ht="15.75" thickBot="1" x14ac:dyDescent="0.3">
      <c r="D405" s="1">
        <v>52</v>
      </c>
      <c r="E405" s="1" t="s">
        <v>883</v>
      </c>
      <c r="AM405" s="7"/>
    </row>
    <row r="406" spans="4:39" ht="15.75" thickBot="1" x14ac:dyDescent="0.3">
      <c r="D406" s="1">
        <v>53</v>
      </c>
      <c r="E406" s="1" t="s">
        <v>951</v>
      </c>
      <c r="AM406" s="7"/>
    </row>
    <row r="407" spans="4:39" ht="15.75" thickBot="1" x14ac:dyDescent="0.3">
      <c r="D407" s="1">
        <v>54</v>
      </c>
      <c r="E407" s="1" t="s">
        <v>952</v>
      </c>
      <c r="AM407" s="7"/>
    </row>
    <row r="408" spans="4:39" ht="15.75" thickBot="1" x14ac:dyDescent="0.3">
      <c r="D408" s="1">
        <v>55</v>
      </c>
      <c r="E408" s="1" t="s">
        <v>1020</v>
      </c>
      <c r="AM408" s="7"/>
    </row>
    <row r="409" spans="4:39" ht="15.75" thickBot="1" x14ac:dyDescent="0.3">
      <c r="D409" s="1">
        <v>56</v>
      </c>
      <c r="E409" s="1" t="s">
        <v>884</v>
      </c>
      <c r="AM409" s="7"/>
    </row>
    <row r="410" spans="4:39" ht="15.75" thickBot="1" x14ac:dyDescent="0.3">
      <c r="D410" s="1">
        <v>57</v>
      </c>
      <c r="E410" s="1" t="s">
        <v>885</v>
      </c>
      <c r="AM410" s="7"/>
    </row>
    <row r="411" spans="4:39" ht="15.75" thickBot="1" x14ac:dyDescent="0.3">
      <c r="D411" s="1">
        <v>58</v>
      </c>
      <c r="E411" s="1" t="s">
        <v>886</v>
      </c>
      <c r="AM411" s="7"/>
    </row>
    <row r="412" spans="4:39" ht="15.75" thickBot="1" x14ac:dyDescent="0.3">
      <c r="D412" s="1">
        <v>59</v>
      </c>
      <c r="E412" s="1" t="s">
        <v>953</v>
      </c>
      <c r="AM412" s="7"/>
    </row>
    <row r="413" spans="4:39" ht="15.75" thickBot="1" x14ac:dyDescent="0.3">
      <c r="D413" s="1">
        <v>60</v>
      </c>
      <c r="E413" s="1" t="s">
        <v>887</v>
      </c>
      <c r="AM413" s="7"/>
    </row>
    <row r="414" spans="4:39" ht="15.75" thickBot="1" x14ac:dyDescent="0.3">
      <c r="D414" s="1">
        <v>61</v>
      </c>
      <c r="E414" s="1" t="s">
        <v>1021</v>
      </c>
      <c r="AM414" s="7"/>
    </row>
    <row r="415" spans="4:39" ht="15.75" thickBot="1" x14ac:dyDescent="0.3">
      <c r="D415" s="1">
        <v>62</v>
      </c>
      <c r="E415" s="1" t="s">
        <v>888</v>
      </c>
      <c r="AM415" s="7"/>
    </row>
    <row r="416" spans="4:39" ht="15.75" thickBot="1" x14ac:dyDescent="0.3">
      <c r="D416" s="1">
        <v>63</v>
      </c>
      <c r="E416" s="1" t="s">
        <v>889</v>
      </c>
      <c r="AM416" s="7"/>
    </row>
    <row r="417" spans="4:39" ht="15.75" thickBot="1" x14ac:dyDescent="0.3">
      <c r="D417" s="1">
        <v>64</v>
      </c>
      <c r="E417" s="1" t="s">
        <v>954</v>
      </c>
      <c r="AM417" s="7"/>
    </row>
    <row r="418" spans="4:39" ht="15.75" thickBot="1" x14ac:dyDescent="0.3">
      <c r="D418" s="1">
        <v>65</v>
      </c>
      <c r="E418" s="1" t="s">
        <v>955</v>
      </c>
      <c r="AM418" s="7"/>
    </row>
    <row r="419" spans="4:39" ht="15.75" thickBot="1" x14ac:dyDescent="0.3">
      <c r="D419" s="1">
        <v>66</v>
      </c>
      <c r="E419" s="1" t="s">
        <v>890</v>
      </c>
      <c r="AM419" s="7"/>
    </row>
    <row r="420" spans="4:39" ht="15.75" thickBot="1" x14ac:dyDescent="0.3">
      <c r="D420" s="1">
        <v>67</v>
      </c>
      <c r="E420" s="1" t="s">
        <v>956</v>
      </c>
      <c r="AM420" s="7"/>
    </row>
    <row r="421" spans="4:39" ht="15.75" thickBot="1" x14ac:dyDescent="0.3">
      <c r="D421" s="1">
        <v>68</v>
      </c>
      <c r="E421" s="1" t="s">
        <v>1022</v>
      </c>
      <c r="AM421" s="7"/>
    </row>
    <row r="422" spans="4:39" ht="15.75" thickBot="1" x14ac:dyDescent="0.3">
      <c r="D422" s="1">
        <v>69</v>
      </c>
      <c r="E422" s="1" t="s">
        <v>1023</v>
      </c>
      <c r="AM422" s="7"/>
    </row>
    <row r="423" spans="4:39" ht="15.75" thickBot="1" x14ac:dyDescent="0.3">
      <c r="D423" s="1">
        <v>70</v>
      </c>
      <c r="E423" s="1" t="s">
        <v>957</v>
      </c>
      <c r="AM423" s="7"/>
    </row>
    <row r="424" spans="4:39" ht="15.75" thickBot="1" x14ac:dyDescent="0.3">
      <c r="D424" s="1">
        <v>71</v>
      </c>
      <c r="E424" s="1" t="s">
        <v>958</v>
      </c>
      <c r="AM424" s="7"/>
    </row>
    <row r="425" spans="4:39" ht="15.75" thickBot="1" x14ac:dyDescent="0.3">
      <c r="D425" s="1">
        <v>72</v>
      </c>
      <c r="E425" s="1" t="s">
        <v>891</v>
      </c>
      <c r="AM425" s="7"/>
    </row>
    <row r="426" spans="4:39" ht="15.75" thickBot="1" x14ac:dyDescent="0.3">
      <c r="D426" s="1">
        <v>73</v>
      </c>
      <c r="E426" s="1" t="s">
        <v>892</v>
      </c>
      <c r="AM426" s="7"/>
    </row>
    <row r="427" spans="4:39" ht="15.75" thickBot="1" x14ac:dyDescent="0.3">
      <c r="D427" s="1">
        <v>74</v>
      </c>
      <c r="E427" s="1" t="s">
        <v>959</v>
      </c>
      <c r="AM427" s="7"/>
    </row>
    <row r="428" spans="4:39" ht="15.75" thickBot="1" x14ac:dyDescent="0.3">
      <c r="D428" s="1">
        <v>75</v>
      </c>
      <c r="E428" s="1" t="s">
        <v>1024</v>
      </c>
      <c r="AM428" s="7"/>
    </row>
    <row r="429" spans="4:39" ht="15.75" thickBot="1" x14ac:dyDescent="0.3">
      <c r="D429" s="1">
        <v>76</v>
      </c>
      <c r="E429" s="1" t="s">
        <v>893</v>
      </c>
      <c r="AM429" s="7"/>
    </row>
    <row r="430" spans="4:39" ht="15.75" thickBot="1" x14ac:dyDescent="0.3">
      <c r="D430" s="1">
        <v>77</v>
      </c>
      <c r="E430" s="1" t="s">
        <v>894</v>
      </c>
      <c r="AM430" s="7"/>
    </row>
    <row r="431" spans="4:39" ht="15.75" thickBot="1" x14ac:dyDescent="0.3">
      <c r="D431" s="1">
        <v>78</v>
      </c>
      <c r="E431" s="1" t="s">
        <v>895</v>
      </c>
      <c r="AM431" s="7"/>
    </row>
    <row r="432" spans="4:39" ht="15.75" thickBot="1" x14ac:dyDescent="0.3">
      <c r="D432" s="1">
        <v>79</v>
      </c>
      <c r="E432" s="1" t="s">
        <v>1025</v>
      </c>
      <c r="AM432" s="7"/>
    </row>
    <row r="433" spans="4:39" ht="15.75" thickBot="1" x14ac:dyDescent="0.3">
      <c r="D433" s="1">
        <v>80</v>
      </c>
      <c r="E433" s="1" t="s">
        <v>896</v>
      </c>
      <c r="AM433" s="7"/>
    </row>
    <row r="434" spans="4:39" ht="15.75" thickBot="1" x14ac:dyDescent="0.3">
      <c r="D434" s="1">
        <v>81</v>
      </c>
      <c r="E434" s="1" t="s">
        <v>1026</v>
      </c>
      <c r="AM434" s="7"/>
    </row>
    <row r="435" spans="4:39" ht="15.75" thickBot="1" x14ac:dyDescent="0.3">
      <c r="D435" s="1">
        <v>82</v>
      </c>
      <c r="E435" s="1" t="s">
        <v>897</v>
      </c>
      <c r="AM435" s="7"/>
    </row>
    <row r="436" spans="4:39" ht="15.75" thickBot="1" x14ac:dyDescent="0.3">
      <c r="D436" s="1">
        <v>83</v>
      </c>
      <c r="E436" s="1" t="s">
        <v>960</v>
      </c>
      <c r="AM436" s="7"/>
    </row>
    <row r="437" spans="4:39" ht="15.75" thickBot="1" x14ac:dyDescent="0.3">
      <c r="D437" s="1">
        <v>84</v>
      </c>
      <c r="E437" s="1" t="s">
        <v>961</v>
      </c>
      <c r="AM437" s="7"/>
    </row>
    <row r="438" spans="4:39" ht="15.75" thickBot="1" x14ac:dyDescent="0.3">
      <c r="D438" s="1">
        <v>85</v>
      </c>
      <c r="E438" s="1" t="s">
        <v>1027</v>
      </c>
      <c r="AM438" s="7"/>
    </row>
    <row r="439" spans="4:39" ht="15.75" thickBot="1" x14ac:dyDescent="0.3">
      <c r="D439" s="1">
        <v>86</v>
      </c>
      <c r="E439" s="1" t="s">
        <v>1028</v>
      </c>
      <c r="AM439" s="7"/>
    </row>
    <row r="440" spans="4:39" ht="15.75" thickBot="1" x14ac:dyDescent="0.3">
      <c r="D440" s="1">
        <v>87</v>
      </c>
      <c r="E440" s="1" t="s">
        <v>962</v>
      </c>
      <c r="AM440" s="7"/>
    </row>
    <row r="441" spans="4:39" ht="15.75" thickBot="1" x14ac:dyDescent="0.3">
      <c r="D441" s="1">
        <v>88</v>
      </c>
      <c r="E441" s="1" t="s">
        <v>963</v>
      </c>
      <c r="AM441" s="7"/>
    </row>
    <row r="442" spans="4:39" ht="15.75" thickBot="1" x14ac:dyDescent="0.3">
      <c r="D442" s="1">
        <v>89</v>
      </c>
      <c r="E442" s="1" t="s">
        <v>1029</v>
      </c>
      <c r="AM442" s="7"/>
    </row>
    <row r="443" spans="4:39" ht="15.75" thickBot="1" x14ac:dyDescent="0.3">
      <c r="D443" s="1">
        <v>90</v>
      </c>
      <c r="E443" s="1" t="s">
        <v>898</v>
      </c>
      <c r="AM443" s="7"/>
    </row>
    <row r="444" spans="4:39" ht="15.75" thickBot="1" x14ac:dyDescent="0.3">
      <c r="D444" s="1">
        <v>91</v>
      </c>
      <c r="E444" s="1" t="s">
        <v>1030</v>
      </c>
      <c r="AM444" s="7"/>
    </row>
    <row r="445" spans="4:39" ht="15.75" thickBot="1" x14ac:dyDescent="0.3">
      <c r="D445" s="1">
        <v>92</v>
      </c>
      <c r="E445" s="1" t="s">
        <v>964</v>
      </c>
      <c r="AM445" s="7"/>
    </row>
    <row r="446" spans="4:39" ht="15.75" thickBot="1" x14ac:dyDescent="0.3">
      <c r="D446" s="1">
        <v>93</v>
      </c>
      <c r="E446" s="1" t="s">
        <v>1031</v>
      </c>
      <c r="AM446" s="7"/>
    </row>
    <row r="447" spans="4:39" ht="15.75" thickBot="1" x14ac:dyDescent="0.3">
      <c r="D447" s="1">
        <v>94</v>
      </c>
      <c r="E447" s="1" t="s">
        <v>899</v>
      </c>
      <c r="AM447" s="7"/>
    </row>
    <row r="448" spans="4:39" ht="15.75" thickBot="1" x14ac:dyDescent="0.3">
      <c r="D448" s="1">
        <v>95</v>
      </c>
      <c r="E448" s="1" t="s">
        <v>900</v>
      </c>
      <c r="AM448" s="7"/>
    </row>
    <row r="449" spans="4:39" ht="15.75" thickBot="1" x14ac:dyDescent="0.3">
      <c r="D449" s="1">
        <v>96</v>
      </c>
      <c r="E449" s="1" t="s">
        <v>901</v>
      </c>
      <c r="AM449" s="8"/>
    </row>
    <row r="450" spans="4:39" ht="15.75" thickBot="1" x14ac:dyDescent="0.3">
      <c r="D450" s="1">
        <v>97</v>
      </c>
      <c r="E450" s="1" t="s">
        <v>965</v>
      </c>
      <c r="AM450" s="7"/>
    </row>
    <row r="451" spans="4:39" ht="15.75" thickBot="1" x14ac:dyDescent="0.3">
      <c r="D451" s="1">
        <v>98</v>
      </c>
      <c r="E451" s="1" t="s">
        <v>902</v>
      </c>
      <c r="AM451" s="7"/>
    </row>
    <row r="452" spans="4:39" ht="15.75" thickBot="1" x14ac:dyDescent="0.3">
      <c r="D452" s="1">
        <v>99</v>
      </c>
      <c r="E452" s="1" t="s">
        <v>1032</v>
      </c>
      <c r="AM452" s="7"/>
    </row>
    <row r="453" spans="4:39" ht="15.75" thickBot="1" x14ac:dyDescent="0.3">
      <c r="D453" s="1">
        <v>100</v>
      </c>
      <c r="E453" s="1" t="s">
        <v>966</v>
      </c>
      <c r="AM453" s="7"/>
    </row>
    <row r="454" spans="4:39" ht="15.75" thickBot="1" x14ac:dyDescent="0.3">
      <c r="D454" s="1">
        <v>101</v>
      </c>
      <c r="E454" s="1" t="s">
        <v>903</v>
      </c>
      <c r="AM454" s="7"/>
    </row>
    <row r="455" spans="4:39" ht="15.75" thickBot="1" x14ac:dyDescent="0.3">
      <c r="D455" s="1">
        <v>102</v>
      </c>
      <c r="E455" s="1" t="s">
        <v>967</v>
      </c>
      <c r="AM455" s="7"/>
    </row>
    <row r="456" spans="4:39" ht="15.75" thickBot="1" x14ac:dyDescent="0.3">
      <c r="D456" s="1">
        <v>103</v>
      </c>
      <c r="E456" s="1" t="s">
        <v>904</v>
      </c>
      <c r="AM456" s="7"/>
    </row>
    <row r="457" spans="4:39" ht="15.75" thickBot="1" x14ac:dyDescent="0.3">
      <c r="D457" s="1">
        <v>104</v>
      </c>
      <c r="E457" s="1" t="s">
        <v>905</v>
      </c>
      <c r="AM457" s="7"/>
    </row>
    <row r="458" spans="4:39" ht="15.75" thickBot="1" x14ac:dyDescent="0.3">
      <c r="D458" s="1">
        <v>105</v>
      </c>
      <c r="E458" s="1" t="s">
        <v>906</v>
      </c>
      <c r="AM458" s="7"/>
    </row>
    <row r="459" spans="4:39" ht="15.75" thickBot="1" x14ac:dyDescent="0.3">
      <c r="D459" s="1">
        <v>106</v>
      </c>
      <c r="E459" s="1" t="s">
        <v>968</v>
      </c>
      <c r="AM459" s="7"/>
    </row>
    <row r="460" spans="4:39" ht="15.75" thickBot="1" x14ac:dyDescent="0.3">
      <c r="D460" s="1">
        <v>107</v>
      </c>
      <c r="E460" s="1" t="s">
        <v>1033</v>
      </c>
      <c r="AM460" s="7"/>
    </row>
    <row r="461" spans="4:39" ht="15.75" thickBot="1" x14ac:dyDescent="0.3">
      <c r="D461" s="1">
        <v>108</v>
      </c>
      <c r="E461" s="1" t="s">
        <v>907</v>
      </c>
      <c r="AM461" s="7"/>
    </row>
    <row r="462" spans="4:39" x14ac:dyDescent="0.25">
      <c r="D462" s="1">
        <v>109</v>
      </c>
      <c r="E462" s="1" t="s">
        <v>1034</v>
      </c>
    </row>
    <row r="463" spans="4:39" x14ac:dyDescent="0.25">
      <c r="D463" s="1">
        <v>110</v>
      </c>
      <c r="E463" s="1" t="s">
        <v>908</v>
      </c>
    </row>
    <row r="464" spans="4:39" x14ac:dyDescent="0.25">
      <c r="D464" s="1">
        <v>111</v>
      </c>
      <c r="E464" s="1" t="s">
        <v>909</v>
      </c>
    </row>
    <row r="465" spans="4:5" x14ac:dyDescent="0.25">
      <c r="D465" s="1">
        <v>112</v>
      </c>
      <c r="E465" s="1" t="s">
        <v>910</v>
      </c>
    </row>
    <row r="466" spans="4:5" x14ac:dyDescent="0.25">
      <c r="D466" s="1">
        <v>113</v>
      </c>
      <c r="E466" s="1" t="s">
        <v>911</v>
      </c>
    </row>
    <row r="467" spans="4:5" x14ac:dyDescent="0.25">
      <c r="D467" s="1">
        <v>114</v>
      </c>
      <c r="E467" s="1" t="s">
        <v>969</v>
      </c>
    </row>
    <row r="468" spans="4:5" x14ac:dyDescent="0.25">
      <c r="D468" s="1">
        <v>115</v>
      </c>
      <c r="E468" s="1" t="s">
        <v>912</v>
      </c>
    </row>
    <row r="469" spans="4:5" x14ac:dyDescent="0.25">
      <c r="D469" s="1">
        <v>116</v>
      </c>
      <c r="E469" s="1" t="s">
        <v>970</v>
      </c>
    </row>
    <row r="470" spans="4:5" x14ac:dyDescent="0.25">
      <c r="D470" s="1">
        <v>117</v>
      </c>
      <c r="E470" s="1" t="s">
        <v>1035</v>
      </c>
    </row>
    <row r="471" spans="4:5" x14ac:dyDescent="0.25">
      <c r="D471" s="1">
        <v>118</v>
      </c>
      <c r="E471" s="1" t="s">
        <v>971</v>
      </c>
    </row>
    <row r="472" spans="4:5" x14ac:dyDescent="0.25">
      <c r="D472" s="1">
        <v>119</v>
      </c>
      <c r="E472" s="1" t="s">
        <v>972</v>
      </c>
    </row>
    <row r="473" spans="4:5" x14ac:dyDescent="0.25">
      <c r="D473" s="1">
        <v>120</v>
      </c>
      <c r="E473" s="1" t="s">
        <v>1036</v>
      </c>
    </row>
    <row r="474" spans="4:5" x14ac:dyDescent="0.25">
      <c r="D474" s="1">
        <v>121</v>
      </c>
      <c r="E474" s="1" t="s">
        <v>1037</v>
      </c>
    </row>
    <row r="475" spans="4:5" x14ac:dyDescent="0.25">
      <c r="D475" s="1">
        <v>122</v>
      </c>
      <c r="E475" s="1" t="s">
        <v>1038</v>
      </c>
    </row>
    <row r="476" spans="4:5" x14ac:dyDescent="0.25">
      <c r="D476" s="1">
        <v>123</v>
      </c>
      <c r="E476" s="1" t="s">
        <v>973</v>
      </c>
    </row>
    <row r="477" spans="4:5" x14ac:dyDescent="0.25">
      <c r="D477" s="1">
        <v>124</v>
      </c>
      <c r="E477" s="1" t="s">
        <v>974</v>
      </c>
    </row>
    <row r="478" spans="4:5" x14ac:dyDescent="0.25">
      <c r="D478" s="1">
        <v>125</v>
      </c>
      <c r="E478" s="1" t="s">
        <v>913</v>
      </c>
    </row>
    <row r="479" spans="4:5" x14ac:dyDescent="0.25">
      <c r="D479" s="1">
        <v>126</v>
      </c>
      <c r="E479" s="1" t="s">
        <v>914</v>
      </c>
    </row>
    <row r="480" spans="4:5" x14ac:dyDescent="0.25">
      <c r="D480" s="1">
        <v>127</v>
      </c>
      <c r="E480" s="1" t="s">
        <v>1039</v>
      </c>
    </row>
    <row r="481" spans="4:5" x14ac:dyDescent="0.25">
      <c r="D481" s="1">
        <v>128</v>
      </c>
      <c r="E481" s="1" t="s">
        <v>915</v>
      </c>
    </row>
    <row r="482" spans="4:5" x14ac:dyDescent="0.25">
      <c r="D482" s="1">
        <v>129</v>
      </c>
      <c r="E482" s="1" t="s">
        <v>975</v>
      </c>
    </row>
    <row r="483" spans="4:5" x14ac:dyDescent="0.25">
      <c r="D483" s="1">
        <v>130</v>
      </c>
      <c r="E483" s="1" t="s">
        <v>976</v>
      </c>
    </row>
    <row r="484" spans="4:5" x14ac:dyDescent="0.25">
      <c r="D484" s="1">
        <v>131</v>
      </c>
      <c r="E484" s="1" t="s">
        <v>1040</v>
      </c>
    </row>
    <row r="485" spans="4:5" x14ac:dyDescent="0.25">
      <c r="D485" s="1">
        <v>132</v>
      </c>
      <c r="E485" s="1" t="s">
        <v>1041</v>
      </c>
    </row>
    <row r="486" spans="4:5" x14ac:dyDescent="0.25">
      <c r="D486" s="1">
        <v>133</v>
      </c>
      <c r="E486" s="1" t="s">
        <v>977</v>
      </c>
    </row>
    <row r="487" spans="4:5" x14ac:dyDescent="0.25">
      <c r="D487" s="1">
        <v>134</v>
      </c>
      <c r="E487" s="1" t="s">
        <v>1042</v>
      </c>
    </row>
    <row r="488" spans="4:5" x14ac:dyDescent="0.25">
      <c r="D488" s="1">
        <v>135</v>
      </c>
      <c r="E488" s="1" t="s">
        <v>978</v>
      </c>
    </row>
    <row r="489" spans="4:5" x14ac:dyDescent="0.25">
      <c r="D489" s="1">
        <v>136</v>
      </c>
      <c r="E489" s="1" t="s">
        <v>1043</v>
      </c>
    </row>
    <row r="490" spans="4:5" x14ac:dyDescent="0.25">
      <c r="D490" s="1">
        <v>137</v>
      </c>
      <c r="E490" s="1" t="s">
        <v>979</v>
      </c>
    </row>
    <row r="491" spans="4:5" x14ac:dyDescent="0.25">
      <c r="D491" s="1">
        <v>138</v>
      </c>
      <c r="E491" s="1" t="s">
        <v>980</v>
      </c>
    </row>
    <row r="492" spans="4:5" x14ac:dyDescent="0.25">
      <c r="D492" s="1">
        <v>139</v>
      </c>
      <c r="E492" s="1" t="s">
        <v>981</v>
      </c>
    </row>
    <row r="493" spans="4:5" x14ac:dyDescent="0.25">
      <c r="D493" s="1">
        <v>140</v>
      </c>
      <c r="E493" s="1" t="s">
        <v>982</v>
      </c>
    </row>
    <row r="494" spans="4:5" x14ac:dyDescent="0.25">
      <c r="D494" s="1">
        <v>141</v>
      </c>
      <c r="E494" s="1" t="s">
        <v>1044</v>
      </c>
    </row>
    <row r="495" spans="4:5" x14ac:dyDescent="0.25">
      <c r="D495" s="1">
        <v>142</v>
      </c>
      <c r="E495" s="1" t="s">
        <v>983</v>
      </c>
    </row>
    <row r="496" spans="4:5" x14ac:dyDescent="0.25">
      <c r="D496" s="1">
        <v>143</v>
      </c>
      <c r="E496" s="1" t="s">
        <v>984</v>
      </c>
    </row>
    <row r="497" spans="4:5" x14ac:dyDescent="0.25">
      <c r="D497" s="1">
        <v>144</v>
      </c>
      <c r="E497" s="1" t="s">
        <v>985</v>
      </c>
    </row>
    <row r="498" spans="4:5" x14ac:dyDescent="0.25">
      <c r="D498" s="1">
        <v>145</v>
      </c>
      <c r="E498" s="1" t="s">
        <v>1045</v>
      </c>
    </row>
    <row r="499" spans="4:5" x14ac:dyDescent="0.25">
      <c r="D499" s="1">
        <v>146</v>
      </c>
      <c r="E499" s="1" t="s">
        <v>1046</v>
      </c>
    </row>
    <row r="500" spans="4:5" x14ac:dyDescent="0.25">
      <c r="D500" s="1">
        <v>147</v>
      </c>
      <c r="E500" s="1" t="s">
        <v>986</v>
      </c>
    </row>
    <row r="501" spans="4:5" x14ac:dyDescent="0.25">
      <c r="D501" s="1">
        <v>148</v>
      </c>
      <c r="E501" s="1" t="s">
        <v>1047</v>
      </c>
    </row>
    <row r="502" spans="4:5" x14ac:dyDescent="0.25">
      <c r="D502" s="1">
        <v>149</v>
      </c>
      <c r="E502" s="1" t="s">
        <v>916</v>
      </c>
    </row>
    <row r="503" spans="4:5" x14ac:dyDescent="0.25">
      <c r="D503" s="1">
        <v>150</v>
      </c>
      <c r="E503" s="1" t="s">
        <v>987</v>
      </c>
    </row>
    <row r="504" spans="4:5" x14ac:dyDescent="0.25">
      <c r="D504" s="1">
        <v>151</v>
      </c>
      <c r="E504" s="1" t="s">
        <v>917</v>
      </c>
    </row>
    <row r="505" spans="4:5" x14ac:dyDescent="0.25">
      <c r="D505" s="1">
        <v>152</v>
      </c>
      <c r="E505" s="1" t="s">
        <v>988</v>
      </c>
    </row>
    <row r="506" spans="4:5" x14ac:dyDescent="0.25">
      <c r="D506" s="1">
        <v>153</v>
      </c>
      <c r="E506" s="1" t="s">
        <v>989</v>
      </c>
    </row>
    <row r="507" spans="4:5" x14ac:dyDescent="0.25">
      <c r="D507" s="1">
        <v>154</v>
      </c>
      <c r="E507" s="1" t="s">
        <v>918</v>
      </c>
    </row>
    <row r="508" spans="4:5" x14ac:dyDescent="0.25">
      <c r="D508" s="1">
        <v>155</v>
      </c>
      <c r="E508" s="1" t="s">
        <v>1048</v>
      </c>
    </row>
    <row r="509" spans="4:5" x14ac:dyDescent="0.25">
      <c r="D509" s="1">
        <v>156</v>
      </c>
      <c r="E509" s="1" t="s">
        <v>1049</v>
      </c>
    </row>
    <row r="510" spans="4:5" x14ac:dyDescent="0.25">
      <c r="D510" s="1">
        <v>157</v>
      </c>
      <c r="E510" s="1" t="s">
        <v>990</v>
      </c>
    </row>
    <row r="511" spans="4:5" x14ac:dyDescent="0.25">
      <c r="D511" s="1">
        <v>158</v>
      </c>
      <c r="E511" s="1" t="s">
        <v>919</v>
      </c>
    </row>
    <row r="512" spans="4:5" x14ac:dyDescent="0.25">
      <c r="D512" s="1">
        <v>159</v>
      </c>
      <c r="E512" s="1" t="s">
        <v>991</v>
      </c>
    </row>
    <row r="513" spans="4:5" x14ac:dyDescent="0.25">
      <c r="D513" s="1">
        <v>160</v>
      </c>
      <c r="E513" s="1" t="s">
        <v>920</v>
      </c>
    </row>
    <row r="514" spans="4:5" x14ac:dyDescent="0.25">
      <c r="D514" s="1">
        <v>161</v>
      </c>
      <c r="E514" s="1" t="s">
        <v>992</v>
      </c>
    </row>
    <row r="515" spans="4:5" x14ac:dyDescent="0.25">
      <c r="D515" s="1">
        <v>162</v>
      </c>
      <c r="E515" s="1" t="s">
        <v>1050</v>
      </c>
    </row>
    <row r="516" spans="4:5" x14ac:dyDescent="0.25">
      <c r="D516" s="1">
        <v>163</v>
      </c>
      <c r="E516" s="1" t="s">
        <v>993</v>
      </c>
    </row>
    <row r="517" spans="4:5" x14ac:dyDescent="0.25">
      <c r="D517" s="1">
        <v>164</v>
      </c>
      <c r="E517" s="1" t="s">
        <v>994</v>
      </c>
    </row>
    <row r="518" spans="4:5" x14ac:dyDescent="0.25">
      <c r="D518" s="1">
        <v>165</v>
      </c>
      <c r="E518" s="1" t="s">
        <v>921</v>
      </c>
    </row>
    <row r="519" spans="4:5" x14ac:dyDescent="0.25">
      <c r="D519" s="1">
        <v>166</v>
      </c>
      <c r="E519" s="1" t="s">
        <v>922</v>
      </c>
    </row>
    <row r="520" spans="4:5" x14ac:dyDescent="0.25">
      <c r="D520" s="1">
        <v>167</v>
      </c>
      <c r="E520" s="1" t="s">
        <v>995</v>
      </c>
    </row>
    <row r="521" spans="4:5" x14ac:dyDescent="0.25">
      <c r="D521" s="1">
        <v>168</v>
      </c>
      <c r="E521" s="1" t="s">
        <v>923</v>
      </c>
    </row>
    <row r="522" spans="4:5" x14ac:dyDescent="0.25">
      <c r="D522" s="1">
        <v>169</v>
      </c>
      <c r="E522" s="1" t="s">
        <v>996</v>
      </c>
    </row>
    <row r="523" spans="4:5" x14ac:dyDescent="0.25">
      <c r="D523" s="1">
        <v>170</v>
      </c>
      <c r="E523" s="1" t="s">
        <v>924</v>
      </c>
    </row>
    <row r="524" spans="4:5" x14ac:dyDescent="0.25">
      <c r="D524" s="1">
        <v>171</v>
      </c>
      <c r="E524" s="1" t="s">
        <v>1051</v>
      </c>
    </row>
    <row r="525" spans="4:5" x14ac:dyDescent="0.25">
      <c r="D525" s="1">
        <v>172</v>
      </c>
      <c r="E525" s="1" t="s">
        <v>1052</v>
      </c>
    </row>
    <row r="526" spans="4:5" x14ac:dyDescent="0.25">
      <c r="D526" s="1">
        <v>173</v>
      </c>
      <c r="E526" s="1" t="s">
        <v>925</v>
      </c>
    </row>
    <row r="527" spans="4:5" x14ac:dyDescent="0.25">
      <c r="D527" s="1">
        <v>174</v>
      </c>
      <c r="E527" s="1" t="s">
        <v>997</v>
      </c>
    </row>
    <row r="528" spans="4:5" x14ac:dyDescent="0.25">
      <c r="D528" s="1">
        <v>175</v>
      </c>
      <c r="E528" s="1" t="s">
        <v>926</v>
      </c>
    </row>
    <row r="529" spans="4:5" x14ac:dyDescent="0.25">
      <c r="D529" s="1">
        <v>176</v>
      </c>
      <c r="E529" s="1" t="s">
        <v>1053</v>
      </c>
    </row>
    <row r="530" spans="4:5" x14ac:dyDescent="0.25">
      <c r="D530" s="1">
        <v>177</v>
      </c>
      <c r="E530" s="1" t="s">
        <v>1054</v>
      </c>
    </row>
    <row r="531" spans="4:5" x14ac:dyDescent="0.25">
      <c r="D531" s="1">
        <v>178</v>
      </c>
      <c r="E531" s="1" t="s">
        <v>998</v>
      </c>
    </row>
    <row r="532" spans="4:5" x14ac:dyDescent="0.25">
      <c r="D532" s="1">
        <v>179</v>
      </c>
      <c r="E532" s="1" t="s">
        <v>999</v>
      </c>
    </row>
    <row r="533" spans="4:5" x14ac:dyDescent="0.25">
      <c r="D533" s="1">
        <v>180</v>
      </c>
      <c r="E533" s="1" t="s">
        <v>1055</v>
      </c>
    </row>
    <row r="534" spans="4:5" x14ac:dyDescent="0.25">
      <c r="D534" s="1">
        <v>181</v>
      </c>
      <c r="E534" s="1" t="s">
        <v>1000</v>
      </c>
    </row>
    <row r="535" spans="4:5" x14ac:dyDescent="0.25">
      <c r="D535" s="1">
        <v>182</v>
      </c>
      <c r="E535" s="1" t="s">
        <v>1056</v>
      </c>
    </row>
    <row r="536" spans="4:5" x14ac:dyDescent="0.25">
      <c r="D536" s="1">
        <v>183</v>
      </c>
      <c r="E536" s="1" t="s">
        <v>1001</v>
      </c>
    </row>
    <row r="537" spans="4:5" x14ac:dyDescent="0.25">
      <c r="D537" s="1">
        <v>184</v>
      </c>
      <c r="E537" s="1" t="s">
        <v>1057</v>
      </c>
    </row>
    <row r="538" spans="4:5" x14ac:dyDescent="0.25">
      <c r="D538" s="1">
        <v>185</v>
      </c>
      <c r="E538" s="1" t="s">
        <v>927</v>
      </c>
    </row>
    <row r="539" spans="4:5" x14ac:dyDescent="0.25">
      <c r="D539" s="1">
        <v>186</v>
      </c>
      <c r="E539" s="1" t="s">
        <v>928</v>
      </c>
    </row>
    <row r="540" spans="4:5" x14ac:dyDescent="0.25">
      <c r="D540" s="1">
        <v>187</v>
      </c>
      <c r="E540" s="1" t="s">
        <v>1058</v>
      </c>
    </row>
    <row r="541" spans="4:5" x14ac:dyDescent="0.25">
      <c r="D541" s="1">
        <v>188</v>
      </c>
      <c r="E541" s="1" t="s">
        <v>929</v>
      </c>
    </row>
    <row r="542" spans="4:5" x14ac:dyDescent="0.25">
      <c r="D542" s="1">
        <v>189</v>
      </c>
      <c r="E542" s="1" t="s">
        <v>930</v>
      </c>
    </row>
    <row r="543" spans="4:5" x14ac:dyDescent="0.25">
      <c r="D543" s="1">
        <v>190</v>
      </c>
      <c r="E543" s="1" t="s">
        <v>1059</v>
      </c>
    </row>
    <row r="544" spans="4:5" x14ac:dyDescent="0.25">
      <c r="D544" s="1">
        <v>191</v>
      </c>
      <c r="E544" s="1" t="s">
        <v>1060</v>
      </c>
    </row>
    <row r="545" spans="4:5" x14ac:dyDescent="0.25">
      <c r="D545" s="1">
        <v>192</v>
      </c>
      <c r="E545" s="1" t="s">
        <v>1061</v>
      </c>
    </row>
    <row r="546" spans="4:5" x14ac:dyDescent="0.25">
      <c r="D546" s="1">
        <v>193</v>
      </c>
      <c r="E546" s="1" t="s">
        <v>931</v>
      </c>
    </row>
    <row r="547" spans="4:5" x14ac:dyDescent="0.25">
      <c r="D547" s="1">
        <v>194</v>
      </c>
      <c r="E547" s="1" t="s">
        <v>1062</v>
      </c>
    </row>
    <row r="548" spans="4:5" x14ac:dyDescent="0.25">
      <c r="D548" s="1">
        <v>195</v>
      </c>
      <c r="E548" s="1" t="s">
        <v>1063</v>
      </c>
    </row>
    <row r="549" spans="4:5" x14ac:dyDescent="0.25">
      <c r="D549" s="1">
        <v>196</v>
      </c>
      <c r="E549" s="1" t="s">
        <v>1064</v>
      </c>
    </row>
    <row r="550" spans="4:5" x14ac:dyDescent="0.25">
      <c r="D550" s="1">
        <v>197</v>
      </c>
      <c r="E550" s="1" t="s">
        <v>1002</v>
      </c>
    </row>
    <row r="551" spans="4:5" x14ac:dyDescent="0.25">
      <c r="D551" s="1">
        <v>198</v>
      </c>
      <c r="E551" s="1" t="s">
        <v>1003</v>
      </c>
    </row>
    <row r="552" spans="4:5" x14ac:dyDescent="0.25">
      <c r="D552" s="1">
        <v>199</v>
      </c>
      <c r="E552" s="1" t="s">
        <v>1065</v>
      </c>
    </row>
    <row r="553" spans="4:5" x14ac:dyDescent="0.25">
      <c r="D553" s="1">
        <v>200</v>
      </c>
      <c r="E553" s="1" t="s">
        <v>1066</v>
      </c>
    </row>
    <row r="554" spans="4:5" x14ac:dyDescent="0.25">
      <c r="D554" s="1">
        <v>201</v>
      </c>
      <c r="E554" s="1" t="s">
        <v>1004</v>
      </c>
    </row>
    <row r="555" spans="4:5" x14ac:dyDescent="0.25">
      <c r="D555" s="1">
        <v>202</v>
      </c>
      <c r="E555" s="1" t="s">
        <v>1067</v>
      </c>
    </row>
    <row r="556" spans="4:5" x14ac:dyDescent="0.25">
      <c r="D556" s="1">
        <v>203</v>
      </c>
      <c r="E556" s="1" t="s">
        <v>932</v>
      </c>
    </row>
    <row r="557" spans="4:5" x14ac:dyDescent="0.25">
      <c r="D557" s="1">
        <v>204</v>
      </c>
      <c r="E557" s="1" t="s">
        <v>933</v>
      </c>
    </row>
    <row r="558" spans="4:5" x14ac:dyDescent="0.25">
      <c r="D558" s="1">
        <v>205</v>
      </c>
      <c r="E558" s="1" t="s">
        <v>934</v>
      </c>
    </row>
    <row r="559" spans="4:5" x14ac:dyDescent="0.25">
      <c r="D559" s="1">
        <v>206</v>
      </c>
      <c r="E559" s="1" t="s">
        <v>1005</v>
      </c>
    </row>
  </sheetData>
  <phoneticPr fontId="2" type="noConversion"/>
  <pageMargins left="0.7" right="0.7" top="0.75" bottom="0.75" header="0.3" footer="0.3"/>
  <tableParts count="114">
    <tablePart r:id="rId1"/>
    <tablePart r:id="rId2"/>
    <tablePart r:id="rId3"/>
    <tablePart r:id="rId4"/>
    <tablePart r:id="rId5"/>
    <tablePart r:id="rId6"/>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 r:id="rId24"/>
    <tablePart r:id="rId25"/>
    <tablePart r:id="rId26"/>
    <tablePart r:id="rId27"/>
    <tablePart r:id="rId28"/>
    <tablePart r:id="rId29"/>
    <tablePart r:id="rId30"/>
    <tablePart r:id="rId31"/>
    <tablePart r:id="rId32"/>
    <tablePart r:id="rId33"/>
    <tablePart r:id="rId34"/>
    <tablePart r:id="rId35"/>
    <tablePart r:id="rId36"/>
    <tablePart r:id="rId37"/>
    <tablePart r:id="rId38"/>
    <tablePart r:id="rId39"/>
    <tablePart r:id="rId40"/>
    <tablePart r:id="rId41"/>
    <tablePart r:id="rId42"/>
    <tablePart r:id="rId43"/>
    <tablePart r:id="rId44"/>
    <tablePart r:id="rId45"/>
    <tablePart r:id="rId46"/>
    <tablePart r:id="rId47"/>
    <tablePart r:id="rId48"/>
    <tablePart r:id="rId49"/>
    <tablePart r:id="rId50"/>
    <tablePart r:id="rId51"/>
    <tablePart r:id="rId52"/>
    <tablePart r:id="rId53"/>
    <tablePart r:id="rId54"/>
    <tablePart r:id="rId55"/>
    <tablePart r:id="rId56"/>
    <tablePart r:id="rId57"/>
    <tablePart r:id="rId58"/>
    <tablePart r:id="rId59"/>
    <tablePart r:id="rId60"/>
    <tablePart r:id="rId61"/>
    <tablePart r:id="rId62"/>
    <tablePart r:id="rId63"/>
    <tablePart r:id="rId64"/>
    <tablePart r:id="rId65"/>
    <tablePart r:id="rId66"/>
    <tablePart r:id="rId67"/>
    <tablePart r:id="rId68"/>
    <tablePart r:id="rId69"/>
    <tablePart r:id="rId70"/>
    <tablePart r:id="rId71"/>
    <tablePart r:id="rId72"/>
    <tablePart r:id="rId73"/>
    <tablePart r:id="rId74"/>
    <tablePart r:id="rId75"/>
    <tablePart r:id="rId76"/>
    <tablePart r:id="rId77"/>
    <tablePart r:id="rId78"/>
    <tablePart r:id="rId79"/>
    <tablePart r:id="rId80"/>
    <tablePart r:id="rId81"/>
    <tablePart r:id="rId82"/>
    <tablePart r:id="rId83"/>
    <tablePart r:id="rId84"/>
    <tablePart r:id="rId85"/>
    <tablePart r:id="rId86"/>
    <tablePart r:id="rId87"/>
    <tablePart r:id="rId88"/>
    <tablePart r:id="rId89"/>
    <tablePart r:id="rId90"/>
    <tablePart r:id="rId91"/>
    <tablePart r:id="rId92"/>
    <tablePart r:id="rId93"/>
    <tablePart r:id="rId94"/>
    <tablePart r:id="rId95"/>
    <tablePart r:id="rId96"/>
    <tablePart r:id="rId97"/>
    <tablePart r:id="rId98"/>
    <tablePart r:id="rId99"/>
    <tablePart r:id="rId100"/>
    <tablePart r:id="rId101"/>
    <tablePart r:id="rId102"/>
    <tablePart r:id="rId103"/>
    <tablePart r:id="rId104"/>
    <tablePart r:id="rId105"/>
    <tablePart r:id="rId106"/>
    <tablePart r:id="rId107"/>
    <tablePart r:id="rId108"/>
    <tablePart r:id="rId109"/>
    <tablePart r:id="rId110"/>
    <tablePart r:id="rId111"/>
    <tablePart r:id="rId112"/>
    <tablePart r:id="rId113"/>
    <tablePart r:id="rId114"/>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DB9D54-993E-49DB-8A41-F4E05AB580B2}">
  <dimension ref="N24"/>
  <sheetViews>
    <sheetView showGridLines="0" showRowColHeaders="0" tabSelected="1" zoomScaleNormal="100" workbookViewId="0">
      <selection activeCell="M38" sqref="M38"/>
    </sheetView>
  </sheetViews>
  <sheetFormatPr defaultRowHeight="15" x14ac:dyDescent="0.25"/>
  <sheetData>
    <row r="24" spans="14:14" x14ac:dyDescent="0.25">
      <c r="N24" s="5"/>
    </row>
  </sheetData>
  <pageMargins left="0.7" right="0.7" top="0.75" bottom="0.75" header="0.3" footer="0.3"/>
  <drawing r:id="rId1"/>
  <picture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910BA5-A861-4A7A-92D5-7079D797461E}">
  <sheetPr>
    <pageSetUpPr autoPageBreaks="0" fitToPage="1"/>
  </sheetPr>
  <dimension ref="B1:S48"/>
  <sheetViews>
    <sheetView showGridLines="0" tabSelected="1" zoomScale="60" zoomScaleNormal="60" workbookViewId="0">
      <selection activeCell="M38" sqref="M38"/>
    </sheetView>
  </sheetViews>
  <sheetFormatPr defaultColWidth="8.85546875" defaultRowHeight="15" x14ac:dyDescent="0.25"/>
  <cols>
    <col min="1" max="1" width="52.28515625" style="16" customWidth="1"/>
    <col min="2" max="2" width="33.42578125" style="16" bestFit="1" customWidth="1"/>
    <col min="3" max="3" width="4.28515625" style="16" bestFit="1" customWidth="1"/>
    <col min="4" max="9" width="6.7109375" style="16" customWidth="1"/>
    <col min="10" max="10" width="45.28515625" style="16" bestFit="1" customWidth="1"/>
    <col min="11" max="15" width="6.7109375" style="16" customWidth="1"/>
    <col min="16" max="16" width="6.7109375" style="22" customWidth="1"/>
    <col min="17" max="17" width="18.28515625" style="22" bestFit="1" customWidth="1"/>
    <col min="18" max="18" width="60.28515625" style="22" hidden="1" customWidth="1"/>
    <col min="19" max="19" width="60.28515625" style="16" customWidth="1"/>
    <col min="20" max="16384" width="8.85546875" style="16"/>
  </cols>
  <sheetData>
    <row r="1" spans="2:19" ht="27" customHeight="1" x14ac:dyDescent="0.25">
      <c r="P1" s="16"/>
      <c r="Q1" s="16"/>
      <c r="R1" s="16"/>
    </row>
    <row r="2" spans="2:19" ht="15.75" thickBot="1" x14ac:dyDescent="0.3">
      <c r="B2" s="19" t="s">
        <v>221</v>
      </c>
      <c r="C2" s="19" t="s">
        <v>206</v>
      </c>
      <c r="D2" s="19" t="s">
        <v>207</v>
      </c>
      <c r="E2" s="19" t="s">
        <v>208</v>
      </c>
      <c r="F2" s="19" t="s">
        <v>209</v>
      </c>
      <c r="G2" s="19" t="s">
        <v>210</v>
      </c>
      <c r="H2" s="19" t="s">
        <v>211</v>
      </c>
      <c r="J2" s="20" t="s">
        <v>222</v>
      </c>
      <c r="K2" s="20" t="s">
        <v>207</v>
      </c>
      <c r="L2" s="20" t="s">
        <v>208</v>
      </c>
      <c r="M2" s="20" t="s">
        <v>209</v>
      </c>
      <c r="N2" s="20" t="s">
        <v>210</v>
      </c>
      <c r="O2" s="20" t="s">
        <v>211</v>
      </c>
      <c r="P2" s="16"/>
      <c r="Q2" s="21" t="s">
        <v>8281</v>
      </c>
      <c r="S2" s="21"/>
    </row>
    <row r="3" spans="2:19" ht="16.5" thickTop="1" thickBot="1" x14ac:dyDescent="0.3">
      <c r="B3" s="19">
        <v>1</v>
      </c>
      <c r="C3" s="22">
        <f t="shared" ref="C3:C12" ca="1" si="0">RANDBETWEEN(1,100)</f>
        <v>85</v>
      </c>
      <c r="D3" s="22" t="str">
        <f ca="1">IF(C3&lt;=30,RANDBETWEEN(5,30),"0")</f>
        <v>0</v>
      </c>
      <c r="E3" s="22" t="str">
        <f t="shared" ref="E3:E12" ca="1" si="1">IF(AND(C3&gt;=31,C3&lt;=60),RANDBETWEEN(4,24),"0")</f>
        <v>0</v>
      </c>
      <c r="F3" s="22" t="str">
        <f ca="1">IF(AND(C3&gt;=61,C3&lt;=70),RANDBETWEEN(3,18),"0")</f>
        <v>0</v>
      </c>
      <c r="G3" s="22">
        <f t="shared" ref="G3:G12" ca="1" si="2">IF(AND(C3&gt;=71,C3&lt;=95),RANDBETWEEN(3,18),"0")</f>
        <v>9</v>
      </c>
      <c r="H3" s="22" t="str">
        <f ca="1">IF(C3&gt;95,RANDBETWEEN(1,6),"0")</f>
        <v>0</v>
      </c>
      <c r="J3" s="19" t="s">
        <v>223</v>
      </c>
      <c r="K3" s="22" t="str">
        <f ca="1">D3</f>
        <v>0</v>
      </c>
      <c r="L3" s="22" t="str">
        <f t="shared" ref="L3:O3" ca="1" si="3">E3</f>
        <v>0</v>
      </c>
      <c r="M3" s="22" t="str">
        <f t="shared" ca="1" si="3"/>
        <v>0</v>
      </c>
      <c r="N3" s="22">
        <f t="shared" ca="1" si="3"/>
        <v>9</v>
      </c>
      <c r="O3" s="22" t="str">
        <f t="shared" ca="1" si="3"/>
        <v>0</v>
      </c>
      <c r="P3" s="16"/>
      <c r="Q3" s="23">
        <v>1</v>
      </c>
      <c r="R3" s="24">
        <f ca="1">VLOOKUP(RANDBETWEEN(1,24),Table413[],2)</f>
        <v>1</v>
      </c>
      <c r="S3" s="25" t="str">
        <f ca="1">IF(AND(R3&gt;=1,R3&lt;=3), VLOOKUP(RANDBETWEEN(1,200),Table412[],2)," ")</f>
        <v>a handful of worms, both dead and alive</v>
      </c>
    </row>
    <row r="4" spans="2:19" ht="15.75" thickTop="1" x14ac:dyDescent="0.25">
      <c r="B4" s="19">
        <v>2</v>
      </c>
      <c r="C4" s="22">
        <f t="shared" ca="1" si="0"/>
        <v>1</v>
      </c>
      <c r="D4" s="22">
        <f t="shared" ref="D4:D12" ca="1" si="4">IF(C4&lt;=30,RANDBETWEEN(5,30),"0")</f>
        <v>30</v>
      </c>
      <c r="E4" s="22" t="str">
        <f t="shared" ca="1" si="1"/>
        <v>0</v>
      </c>
      <c r="F4" s="22" t="str">
        <f t="shared" ref="F4:F12" ca="1" si="5">IF(AND(C4&gt;=61,C4&lt;=70),RANDBETWEEN(3,18),"0")</f>
        <v>0</v>
      </c>
      <c r="G4" s="22" t="str">
        <f t="shared" ca="1" si="2"/>
        <v>0</v>
      </c>
      <c r="H4" s="22" t="str">
        <f t="shared" ref="H4:H12" ca="1" si="6">IF(C4&gt;95,RANDBETWEEN(1,6),"0")</f>
        <v>0</v>
      </c>
      <c r="J4" s="19" t="s">
        <v>212</v>
      </c>
      <c r="K4" s="22">
        <f ca="1">SUM(D3,D4)</f>
        <v>30</v>
      </c>
      <c r="L4" s="22">
        <f t="shared" ref="L4:O4" ca="1" si="7">SUM(E3,E4)</f>
        <v>0</v>
      </c>
      <c r="M4" s="22">
        <f t="shared" ca="1" si="7"/>
        <v>0</v>
      </c>
      <c r="N4" s="22">
        <f t="shared" ca="1" si="7"/>
        <v>9</v>
      </c>
      <c r="O4" s="22">
        <f t="shared" ca="1" si="7"/>
        <v>0</v>
      </c>
      <c r="P4" s="16"/>
      <c r="Q4" s="34"/>
      <c r="R4" s="24"/>
      <c r="S4" s="26" t="str">
        <f ca="1">IF(AND(R3&gt;=2,R3&lt;=3), VLOOKUP(RANDBETWEEN(1,200),Table412[],2)," ")</f>
        <v xml:space="preserve"> </v>
      </c>
    </row>
    <row r="5" spans="2:19" ht="15.75" thickBot="1" x14ac:dyDescent="0.3">
      <c r="B5" s="19">
        <v>3</v>
      </c>
      <c r="C5" s="22">
        <f t="shared" ca="1" si="0"/>
        <v>68</v>
      </c>
      <c r="D5" s="22" t="str">
        <f t="shared" ca="1" si="4"/>
        <v>0</v>
      </c>
      <c r="E5" s="22" t="str">
        <f t="shared" ca="1" si="1"/>
        <v>0</v>
      </c>
      <c r="F5" s="22">
        <f t="shared" ca="1" si="5"/>
        <v>6</v>
      </c>
      <c r="G5" s="22" t="str">
        <f t="shared" ca="1" si="2"/>
        <v>0</v>
      </c>
      <c r="H5" s="22" t="str">
        <f t="shared" ca="1" si="6"/>
        <v>0</v>
      </c>
      <c r="J5" s="19" t="s">
        <v>213</v>
      </c>
      <c r="K5" s="22">
        <f ca="1">SUM(D4,D5,D3)</f>
        <v>30</v>
      </c>
      <c r="L5" s="22">
        <f t="shared" ref="L5:O5" ca="1" si="8">SUM(E4,E5,E3)</f>
        <v>0</v>
      </c>
      <c r="M5" s="22">
        <f t="shared" ca="1" si="8"/>
        <v>6</v>
      </c>
      <c r="N5" s="22">
        <f t="shared" ca="1" si="8"/>
        <v>9</v>
      </c>
      <c r="O5" s="22">
        <f t="shared" ca="1" si="8"/>
        <v>0</v>
      </c>
      <c r="P5" s="27"/>
      <c r="Q5" s="34"/>
      <c r="R5" s="24"/>
      <c r="S5" s="28" t="str">
        <f ca="1">IF(AND(R3&gt;=3,R3&lt;=3), VLOOKUP(RANDBETWEEN(1,200),Table412[],2)," ")</f>
        <v xml:space="preserve"> </v>
      </c>
    </row>
    <row r="6" spans="2:19" ht="16.5" thickTop="1" thickBot="1" x14ac:dyDescent="0.3">
      <c r="B6" s="19">
        <v>4</v>
      </c>
      <c r="C6" s="22">
        <f t="shared" ca="1" si="0"/>
        <v>79</v>
      </c>
      <c r="D6" s="22" t="str">
        <f t="shared" ca="1" si="4"/>
        <v>0</v>
      </c>
      <c r="E6" s="22" t="str">
        <f t="shared" ca="1" si="1"/>
        <v>0</v>
      </c>
      <c r="F6" s="22" t="str">
        <f t="shared" ca="1" si="5"/>
        <v>0</v>
      </c>
      <c r="G6" s="22">
        <f t="shared" ca="1" si="2"/>
        <v>14</v>
      </c>
      <c r="H6" s="22" t="str">
        <f t="shared" ca="1" si="6"/>
        <v>0</v>
      </c>
      <c r="J6" s="19" t="s">
        <v>214</v>
      </c>
      <c r="K6" s="22">
        <f ca="1">SUM(D5,D6,D3,D4)</f>
        <v>30</v>
      </c>
      <c r="L6" s="22">
        <f t="shared" ref="L6:O6" ca="1" si="9">SUM(E5,E6,E3,E4)</f>
        <v>0</v>
      </c>
      <c r="M6" s="22">
        <f t="shared" ca="1" si="9"/>
        <v>6</v>
      </c>
      <c r="N6" s="22">
        <f t="shared" ca="1" si="9"/>
        <v>23</v>
      </c>
      <c r="O6" s="22">
        <f t="shared" ca="1" si="9"/>
        <v>0</v>
      </c>
      <c r="P6" s="16"/>
      <c r="S6" s="22"/>
    </row>
    <row r="7" spans="2:19" ht="16.5" thickTop="1" thickBot="1" x14ac:dyDescent="0.3">
      <c r="B7" s="19">
        <v>5</v>
      </c>
      <c r="C7" s="22">
        <f t="shared" ca="1" si="0"/>
        <v>98</v>
      </c>
      <c r="D7" s="22" t="str">
        <f t="shared" ca="1" si="4"/>
        <v>0</v>
      </c>
      <c r="E7" s="22" t="str">
        <f t="shared" ca="1" si="1"/>
        <v>0</v>
      </c>
      <c r="F7" s="22" t="str">
        <f t="shared" ca="1" si="5"/>
        <v>0</v>
      </c>
      <c r="G7" s="22" t="str">
        <f t="shared" ca="1" si="2"/>
        <v>0</v>
      </c>
      <c r="H7" s="22">
        <f t="shared" ca="1" si="6"/>
        <v>1</v>
      </c>
      <c r="J7" s="19" t="s">
        <v>215</v>
      </c>
      <c r="K7" s="22">
        <f ca="1">SUM(D6,D7,D4,D5,D3)</f>
        <v>30</v>
      </c>
      <c r="L7" s="22">
        <f t="shared" ref="L7:O7" ca="1" si="10">SUM(E6,E7,E4,E5,E3)</f>
        <v>0</v>
      </c>
      <c r="M7" s="22">
        <f t="shared" ca="1" si="10"/>
        <v>6</v>
      </c>
      <c r="N7" s="22">
        <f t="shared" ca="1" si="10"/>
        <v>23</v>
      </c>
      <c r="O7" s="22">
        <f t="shared" ca="1" si="10"/>
        <v>1</v>
      </c>
      <c r="P7" s="16"/>
      <c r="Q7" s="29">
        <v>2</v>
      </c>
      <c r="R7" s="30">
        <f ca="1">VLOOKUP(RANDBETWEEN(1,24),Table413[],2)</f>
        <v>1</v>
      </c>
      <c r="S7" s="31" t="str">
        <f ca="1">IF(AND(R7&gt;=1,R7&lt;=3), VLOOKUP(RANDBETWEEN(1,200),Table412[],2)," ")</f>
        <v>several dead bugs</v>
      </c>
    </row>
    <row r="8" spans="2:19" ht="15.75" thickTop="1" x14ac:dyDescent="0.25">
      <c r="B8" s="19">
        <v>6</v>
      </c>
      <c r="C8" s="22">
        <f t="shared" ca="1" si="0"/>
        <v>12</v>
      </c>
      <c r="D8" s="22">
        <f t="shared" ca="1" si="4"/>
        <v>8</v>
      </c>
      <c r="E8" s="22" t="str">
        <f t="shared" ca="1" si="1"/>
        <v>0</v>
      </c>
      <c r="F8" s="22" t="str">
        <f t="shared" ca="1" si="5"/>
        <v>0</v>
      </c>
      <c r="G8" s="22" t="str">
        <f t="shared" ca="1" si="2"/>
        <v>0</v>
      </c>
      <c r="H8" s="22" t="str">
        <f t="shared" ca="1" si="6"/>
        <v>0</v>
      </c>
      <c r="J8" s="19" t="s">
        <v>216</v>
      </c>
      <c r="K8" s="22">
        <f ca="1">SUM(D7,D8,D5,D6,D4,D3)</f>
        <v>38</v>
      </c>
      <c r="L8" s="22">
        <f t="shared" ref="L8:O8" ca="1" si="11">SUM(E7,E8,E5,E6,E4,E3)</f>
        <v>0</v>
      </c>
      <c r="M8" s="22">
        <f t="shared" ca="1" si="11"/>
        <v>6</v>
      </c>
      <c r="N8" s="22">
        <f t="shared" ca="1" si="11"/>
        <v>23</v>
      </c>
      <c r="O8" s="22">
        <f t="shared" ca="1" si="11"/>
        <v>1</v>
      </c>
      <c r="P8" s="16"/>
      <c r="Q8" s="34"/>
      <c r="R8" s="30"/>
      <c r="S8" s="32" t="str">
        <f ca="1">IF(AND(R7&gt;=2,R7&lt;=3), VLOOKUP(RANDBETWEEN(1,200),Table412[],2)," ")</f>
        <v xml:space="preserve"> </v>
      </c>
    </row>
    <row r="9" spans="2:19" ht="15.75" thickBot="1" x14ac:dyDescent="0.3">
      <c r="B9" s="19">
        <v>7</v>
      </c>
      <c r="C9" s="22">
        <f t="shared" ca="1" si="0"/>
        <v>43</v>
      </c>
      <c r="D9" s="22" t="str">
        <f t="shared" ca="1" si="4"/>
        <v>0</v>
      </c>
      <c r="E9" s="22">
        <f t="shared" ca="1" si="1"/>
        <v>15</v>
      </c>
      <c r="F9" s="22" t="str">
        <f t="shared" ca="1" si="5"/>
        <v>0</v>
      </c>
      <c r="G9" s="22" t="str">
        <f t="shared" ca="1" si="2"/>
        <v>0</v>
      </c>
      <c r="H9" s="22" t="str">
        <f t="shared" ca="1" si="6"/>
        <v>0</v>
      </c>
      <c r="J9" s="19" t="s">
        <v>217</v>
      </c>
      <c r="K9" s="22">
        <f ca="1">SUM(D8,D9,D6,D7,D5,D4,D3)</f>
        <v>38</v>
      </c>
      <c r="L9" s="22">
        <f t="shared" ref="L9:O9" ca="1" si="12">SUM(E8,E9,E6,E7,E5,E4,E3)</f>
        <v>15</v>
      </c>
      <c r="M9" s="22">
        <f t="shared" ca="1" si="12"/>
        <v>6</v>
      </c>
      <c r="N9" s="22">
        <f t="shared" ca="1" si="12"/>
        <v>23</v>
      </c>
      <c r="O9" s="22">
        <f t="shared" ca="1" si="12"/>
        <v>1</v>
      </c>
      <c r="P9" s="16"/>
      <c r="Q9" s="34"/>
      <c r="R9" s="30"/>
      <c r="S9" s="33" t="str">
        <f ca="1">IF(AND(R7&gt;=3,R7&lt;=3), VLOOKUP(RANDBETWEEN(1,200),Table412[],2)," ")</f>
        <v xml:space="preserve"> </v>
      </c>
    </row>
    <row r="10" spans="2:19" ht="16.5" thickTop="1" thickBot="1" x14ac:dyDescent="0.3">
      <c r="B10" s="19">
        <v>8</v>
      </c>
      <c r="C10" s="22">
        <f t="shared" ca="1" si="0"/>
        <v>58</v>
      </c>
      <c r="D10" s="22" t="str">
        <f t="shared" ca="1" si="4"/>
        <v>0</v>
      </c>
      <c r="E10" s="22">
        <f t="shared" ca="1" si="1"/>
        <v>4</v>
      </c>
      <c r="F10" s="22" t="str">
        <f t="shared" ca="1" si="5"/>
        <v>0</v>
      </c>
      <c r="G10" s="22" t="str">
        <f t="shared" ca="1" si="2"/>
        <v>0</v>
      </c>
      <c r="H10" s="22" t="str">
        <f t="shared" ca="1" si="6"/>
        <v>0</v>
      </c>
      <c r="J10" s="19" t="s">
        <v>218</v>
      </c>
      <c r="K10" s="22">
        <f ca="1">SUM(D9,D10,D7,D8,D6,D5,D4,D3)</f>
        <v>38</v>
      </c>
      <c r="L10" s="22">
        <f t="shared" ref="L10:O10" ca="1" si="13">SUM(E9,E10,E7,E8,E6,E5,E4,E3)</f>
        <v>19</v>
      </c>
      <c r="M10" s="22">
        <f t="shared" ca="1" si="13"/>
        <v>6</v>
      </c>
      <c r="N10" s="22">
        <f t="shared" ca="1" si="13"/>
        <v>23</v>
      </c>
      <c r="O10" s="22">
        <f t="shared" ca="1" si="13"/>
        <v>1</v>
      </c>
      <c r="P10" s="16"/>
      <c r="S10" s="22"/>
    </row>
    <row r="11" spans="2:19" ht="16.5" thickTop="1" thickBot="1" x14ac:dyDescent="0.3">
      <c r="B11" s="19">
        <v>9</v>
      </c>
      <c r="C11" s="22">
        <f t="shared" ca="1" si="0"/>
        <v>71</v>
      </c>
      <c r="D11" s="22" t="str">
        <f t="shared" ca="1" si="4"/>
        <v>0</v>
      </c>
      <c r="E11" s="22" t="str">
        <f t="shared" ca="1" si="1"/>
        <v>0</v>
      </c>
      <c r="F11" s="22" t="str">
        <f t="shared" ca="1" si="5"/>
        <v>0</v>
      </c>
      <c r="G11" s="22">
        <f t="shared" ca="1" si="2"/>
        <v>9</v>
      </c>
      <c r="H11" s="22" t="str">
        <f t="shared" ca="1" si="6"/>
        <v>0</v>
      </c>
      <c r="J11" s="19" t="s">
        <v>219</v>
      </c>
      <c r="K11" s="22">
        <f ca="1">SUM(D10,D11,D8,D9,D7,D6,D5,D4,D3)</f>
        <v>38</v>
      </c>
      <c r="L11" s="22">
        <f t="shared" ref="L11:O11" ca="1" si="14">SUM(E10,E11,E8,E9,E7,E6,E5,E4,E3)</f>
        <v>19</v>
      </c>
      <c r="M11" s="22">
        <f t="shared" ca="1" si="14"/>
        <v>6</v>
      </c>
      <c r="N11" s="22">
        <f t="shared" ca="1" si="14"/>
        <v>32</v>
      </c>
      <c r="O11" s="22">
        <f t="shared" ca="1" si="14"/>
        <v>1</v>
      </c>
      <c r="P11" s="16"/>
      <c r="Q11" s="23">
        <v>3</v>
      </c>
      <c r="R11" s="24">
        <f ca="1">VLOOKUP(RANDBETWEEN(1,24),Table413[],2)</f>
        <v>3</v>
      </c>
      <c r="S11" s="25" t="str">
        <f ca="1">IF(AND(R11&gt;=1,R11&lt;=3), VLOOKUP(RANDBETWEEN(1,200),Table412[],2)," ")</f>
        <v>a tin of sunflower seeds</v>
      </c>
    </row>
    <row r="12" spans="2:19" ht="15.75" thickTop="1" x14ac:dyDescent="0.25">
      <c r="B12" s="19">
        <v>10</v>
      </c>
      <c r="C12" s="22">
        <f t="shared" ca="1" si="0"/>
        <v>96</v>
      </c>
      <c r="D12" s="22" t="str">
        <f t="shared" ca="1" si="4"/>
        <v>0</v>
      </c>
      <c r="E12" s="22" t="str">
        <f t="shared" ca="1" si="1"/>
        <v>0</v>
      </c>
      <c r="F12" s="22" t="str">
        <f t="shared" ca="1" si="5"/>
        <v>0</v>
      </c>
      <c r="G12" s="22" t="str">
        <f t="shared" ca="1" si="2"/>
        <v>0</v>
      </c>
      <c r="H12" s="22">
        <f t="shared" ca="1" si="6"/>
        <v>2</v>
      </c>
      <c r="J12" s="19" t="s">
        <v>220</v>
      </c>
      <c r="K12" s="22">
        <f ca="1">SUM(D11,D12,D9,D10,D8,D7,D6,D5,D4,D3)</f>
        <v>38</v>
      </c>
      <c r="L12" s="22">
        <f t="shared" ref="L12:O12" ca="1" si="15">SUM(E11,E12,E9,E10,E8,E7,E6,E5,E4,E3)</f>
        <v>19</v>
      </c>
      <c r="M12" s="22">
        <f t="shared" ca="1" si="15"/>
        <v>6</v>
      </c>
      <c r="N12" s="22">
        <f t="shared" ca="1" si="15"/>
        <v>32</v>
      </c>
      <c r="O12" s="22">
        <f t="shared" ca="1" si="15"/>
        <v>3</v>
      </c>
      <c r="P12" s="16"/>
      <c r="Q12" s="34"/>
      <c r="R12" s="24"/>
      <c r="S12" s="26" t="str">
        <f ca="1">IF(AND(R11&gt;=2,R11&lt;=3), VLOOKUP(RANDBETWEEN(1,200),Table412[],2)," ")</f>
        <v>merchant's scales</v>
      </c>
    </row>
    <row r="13" spans="2:19" ht="15.75" thickBot="1" x14ac:dyDescent="0.3">
      <c r="P13" s="16"/>
      <c r="Q13" s="34"/>
      <c r="R13" s="24"/>
      <c r="S13" s="28" t="str">
        <f ca="1">IF(AND(R11&gt;=3,R11&lt;=3), VLOOKUP(RANDBETWEEN(1,200),Table412[],2)," ")</f>
        <v>a folded note that says "I love you" in a child's handwriting</v>
      </c>
    </row>
    <row r="14" spans="2:19" ht="16.5" thickTop="1" thickBot="1" x14ac:dyDescent="0.3">
      <c r="B14" s="19" t="s">
        <v>224</v>
      </c>
      <c r="C14" s="19" t="s">
        <v>206</v>
      </c>
      <c r="D14" s="19" t="s">
        <v>207</v>
      </c>
      <c r="E14" s="19" t="s">
        <v>208</v>
      </c>
      <c r="F14" s="19" t="s">
        <v>209</v>
      </c>
      <c r="G14" s="19" t="s">
        <v>210</v>
      </c>
      <c r="H14" s="19" t="s">
        <v>211</v>
      </c>
      <c r="J14" s="20" t="s">
        <v>225</v>
      </c>
      <c r="K14" s="20" t="s">
        <v>207</v>
      </c>
      <c r="L14" s="20" t="s">
        <v>208</v>
      </c>
      <c r="M14" s="20" t="s">
        <v>209</v>
      </c>
      <c r="N14" s="20" t="s">
        <v>210</v>
      </c>
      <c r="O14" s="20" t="s">
        <v>211</v>
      </c>
      <c r="P14" s="16"/>
      <c r="S14" s="22"/>
    </row>
    <row r="15" spans="2:19" ht="16.5" thickTop="1" thickBot="1" x14ac:dyDescent="0.3">
      <c r="B15" s="19">
        <v>1</v>
      </c>
      <c r="C15" s="22">
        <f t="shared" ref="C15:C24" ca="1" si="16">RANDBETWEEN(1,100)</f>
        <v>79</v>
      </c>
      <c r="D15" s="22" t="str">
        <f ca="1">IF(C15&lt;=30,RANDBETWEEN(400,2400),"0")</f>
        <v>0</v>
      </c>
      <c r="E15" s="22" t="str">
        <f ca="1">IF(AND(C15&gt;=31,C15&lt;=60),RANDBETWEEN(60,360),"0")</f>
        <v>0</v>
      </c>
      <c r="F15" s="22" t="str">
        <f ca="1">IF(C15&lt;30,RANDBETWEEN(10,60),IF(AND(C15&gt;=61,C15&lt;=70),RANDBETWEEN(30,180),"0"))</f>
        <v>0</v>
      </c>
      <c r="G15" s="22">
        <f ca="1">IF(AND(C15&gt;=31,C15&lt;=60),RANDBETWEEN(20,60),IF(AND(C15&gt;=61,C15&lt;=70),RANDBETWEEN(30,180),IF(AND(C15&gt;=71,C15&lt;=95),RANDBETWEEN(40,240),IF(AND(C15&gt;95),RANDBETWEEN(20,60),"0"))))</f>
        <v>131</v>
      </c>
      <c r="H15" s="22" t="str">
        <f ca="1">IF(C15&gt;95,RANDBETWEEN(3,18),"0")</f>
        <v>0</v>
      </c>
      <c r="J15" s="19" t="s">
        <v>223</v>
      </c>
      <c r="K15" s="22" t="str">
        <f ca="1">D15</f>
        <v>0</v>
      </c>
      <c r="L15" s="22" t="str">
        <f t="shared" ref="L15" ca="1" si="17">E15</f>
        <v>0</v>
      </c>
      <c r="M15" s="22" t="str">
        <f t="shared" ref="M15" ca="1" si="18">F15</f>
        <v>0</v>
      </c>
      <c r="N15" s="22">
        <f t="shared" ref="N15" ca="1" si="19">G15</f>
        <v>131</v>
      </c>
      <c r="O15" s="22" t="str">
        <f t="shared" ref="O15" ca="1" si="20">H15</f>
        <v>0</v>
      </c>
      <c r="P15" s="16"/>
      <c r="Q15" s="29">
        <v>4</v>
      </c>
      <c r="R15" s="30">
        <f ca="1">VLOOKUP(RANDBETWEEN(1,24),Table413[],2)</f>
        <v>1</v>
      </c>
      <c r="S15" s="31" t="str">
        <f ca="1">IF(AND(R15&gt;=1,R15&lt;=3), VLOOKUP(RANDBETWEEN(1,200),Table412[],2)," ")</f>
        <v>several shiny blue beads</v>
      </c>
    </row>
    <row r="16" spans="2:19" ht="15.75" thickTop="1" x14ac:dyDescent="0.25">
      <c r="B16" s="19">
        <v>2</v>
      </c>
      <c r="C16" s="22">
        <f t="shared" ca="1" si="16"/>
        <v>67</v>
      </c>
      <c r="D16" s="22" t="str">
        <f t="shared" ref="D16:D24" ca="1" si="21">IF(C16&lt;=30,RANDBETWEEN(400,2400),"0")</f>
        <v>0</v>
      </c>
      <c r="E16" s="22" t="str">
        <f t="shared" ref="E16:E24" ca="1" si="22">IF(AND(C16&gt;=31,C16&lt;=60),RANDBETWEEN(60,360),"0")</f>
        <v>0</v>
      </c>
      <c r="F16" s="22">
        <f t="shared" ref="F16:F24" ca="1" si="23">IF(C16&lt;30,RANDBETWEEN(10,60),IF(AND(C16&gt;=61,C16&lt;=70),RANDBETWEEN(30,180),"0"))</f>
        <v>108</v>
      </c>
      <c r="G16" s="22">
        <f t="shared" ref="G16:G24" ca="1" si="24">IF(AND(C16&gt;=31,C16&lt;=60),RANDBETWEEN(20,60),IF(AND(C16&gt;=61,C16&lt;=70),RANDBETWEEN(30,180),IF(AND(C16&gt;=71,C16&lt;=95),RANDBETWEEN(40,240),IF(AND(C16&gt;95),RANDBETWEEN(20,60),"0"))))</f>
        <v>62</v>
      </c>
      <c r="H16" s="22" t="str">
        <f t="shared" ref="H16:H24" ca="1" si="25">IF(C16&gt;95,RANDBETWEEN(3,18),"0")</f>
        <v>0</v>
      </c>
      <c r="J16" s="19" t="s">
        <v>212</v>
      </c>
      <c r="K16" s="22">
        <f ca="1">SUM(D15,D16)</f>
        <v>0</v>
      </c>
      <c r="L16" s="22">
        <f t="shared" ref="L16" ca="1" si="26">SUM(E15,E16)</f>
        <v>0</v>
      </c>
      <c r="M16" s="22">
        <f t="shared" ref="M16" ca="1" si="27">SUM(F15,F16)</f>
        <v>108</v>
      </c>
      <c r="N16" s="22">
        <f t="shared" ref="N16" ca="1" si="28">SUM(G15,G16)</f>
        <v>193</v>
      </c>
      <c r="O16" s="22">
        <f t="shared" ref="O16" ca="1" si="29">SUM(H15,H16)</f>
        <v>0</v>
      </c>
      <c r="P16" s="16"/>
      <c r="Q16" s="34"/>
      <c r="R16" s="30"/>
      <c r="S16" s="32" t="str">
        <f ca="1">IF(AND(R15&gt;=2,R15&lt;=3), VLOOKUP(RANDBETWEEN(1,200),Table412[],2)," ")</f>
        <v xml:space="preserve"> </v>
      </c>
    </row>
    <row r="17" spans="2:19" ht="15.75" thickBot="1" x14ac:dyDescent="0.3">
      <c r="B17" s="19">
        <v>3</v>
      </c>
      <c r="C17" s="22">
        <f t="shared" ca="1" si="16"/>
        <v>95</v>
      </c>
      <c r="D17" s="22" t="str">
        <f t="shared" ca="1" si="21"/>
        <v>0</v>
      </c>
      <c r="E17" s="22" t="str">
        <f t="shared" ca="1" si="22"/>
        <v>0</v>
      </c>
      <c r="F17" s="22" t="str">
        <f t="shared" ca="1" si="23"/>
        <v>0</v>
      </c>
      <c r="G17" s="22">
        <f t="shared" ca="1" si="24"/>
        <v>47</v>
      </c>
      <c r="H17" s="22" t="str">
        <f t="shared" ca="1" si="25"/>
        <v>0</v>
      </c>
      <c r="J17" s="19" t="s">
        <v>213</v>
      </c>
      <c r="K17" s="22">
        <f ca="1">SUM(D16,D17,D15)</f>
        <v>0</v>
      </c>
      <c r="L17" s="22">
        <f t="shared" ref="L17" ca="1" si="30">SUM(E16,E17,E15)</f>
        <v>0</v>
      </c>
      <c r="M17" s="22">
        <f t="shared" ref="M17" ca="1" si="31">SUM(F16,F17,F15)</f>
        <v>108</v>
      </c>
      <c r="N17" s="22">
        <f t="shared" ref="N17" ca="1" si="32">SUM(G16,G17,G15)</f>
        <v>240</v>
      </c>
      <c r="O17" s="22">
        <f t="shared" ref="O17" ca="1" si="33">SUM(H16,H17,H15)</f>
        <v>0</v>
      </c>
      <c r="P17" s="16"/>
      <c r="Q17" s="34"/>
      <c r="R17" s="30"/>
      <c r="S17" s="33" t="str">
        <f ca="1">IF(AND(R15&gt;=3,R15&lt;=3), VLOOKUP(RANDBETWEEN(1,200),Table412[],2)," ")</f>
        <v xml:space="preserve"> </v>
      </c>
    </row>
    <row r="18" spans="2:19" ht="16.5" thickTop="1" thickBot="1" x14ac:dyDescent="0.3">
      <c r="B18" s="19">
        <v>4</v>
      </c>
      <c r="C18" s="22">
        <f t="shared" ca="1" si="16"/>
        <v>45</v>
      </c>
      <c r="D18" s="22" t="str">
        <f t="shared" ca="1" si="21"/>
        <v>0</v>
      </c>
      <c r="E18" s="22">
        <f t="shared" ca="1" si="22"/>
        <v>292</v>
      </c>
      <c r="F18" s="22" t="str">
        <f t="shared" ca="1" si="23"/>
        <v>0</v>
      </c>
      <c r="G18" s="22">
        <f t="shared" ca="1" si="24"/>
        <v>37</v>
      </c>
      <c r="H18" s="22" t="str">
        <f t="shared" ca="1" si="25"/>
        <v>0</v>
      </c>
      <c r="J18" s="19" t="s">
        <v>214</v>
      </c>
      <c r="K18" s="22">
        <f ca="1">SUM(D17,D18,D15,D16)</f>
        <v>0</v>
      </c>
      <c r="L18" s="22">
        <f t="shared" ref="L18" ca="1" si="34">SUM(E17,E18,E15,E16)</f>
        <v>292</v>
      </c>
      <c r="M18" s="22">
        <f t="shared" ref="M18" ca="1" si="35">SUM(F17,F18,F15,F16)</f>
        <v>108</v>
      </c>
      <c r="N18" s="22">
        <f t="shared" ref="N18" ca="1" si="36">SUM(G17,G18,G15,G16)</f>
        <v>277</v>
      </c>
      <c r="O18" s="22">
        <f t="shared" ref="O18" ca="1" si="37">SUM(H17,H18,H15,H16)</f>
        <v>0</v>
      </c>
      <c r="P18" s="16"/>
      <c r="S18" s="22"/>
    </row>
    <row r="19" spans="2:19" ht="16.5" thickTop="1" thickBot="1" x14ac:dyDescent="0.3">
      <c r="B19" s="19">
        <v>5</v>
      </c>
      <c r="C19" s="22">
        <f t="shared" ca="1" si="16"/>
        <v>81</v>
      </c>
      <c r="D19" s="22" t="str">
        <f t="shared" ca="1" si="21"/>
        <v>0</v>
      </c>
      <c r="E19" s="22" t="str">
        <f t="shared" ca="1" si="22"/>
        <v>0</v>
      </c>
      <c r="F19" s="22" t="str">
        <f t="shared" ca="1" si="23"/>
        <v>0</v>
      </c>
      <c r="G19" s="22">
        <f t="shared" ca="1" si="24"/>
        <v>103</v>
      </c>
      <c r="H19" s="22" t="str">
        <f t="shared" ca="1" si="25"/>
        <v>0</v>
      </c>
      <c r="J19" s="19" t="s">
        <v>215</v>
      </c>
      <c r="K19" s="22">
        <f ca="1">SUM(D18,D19,D16,D17,D15)</f>
        <v>0</v>
      </c>
      <c r="L19" s="22">
        <f t="shared" ref="L19" ca="1" si="38">SUM(E18,E19,E16,E17,E15)</f>
        <v>292</v>
      </c>
      <c r="M19" s="22">
        <f t="shared" ref="M19" ca="1" si="39">SUM(F18,F19,F16,F17,F15)</f>
        <v>108</v>
      </c>
      <c r="N19" s="22">
        <f t="shared" ref="N19" ca="1" si="40">SUM(G18,G19,G16,G17,G15)</f>
        <v>380</v>
      </c>
      <c r="O19" s="22">
        <f t="shared" ref="O19" ca="1" si="41">SUM(H18,H19,H16,H17,H15)</f>
        <v>0</v>
      </c>
      <c r="P19" s="16"/>
      <c r="Q19" s="23">
        <v>5</v>
      </c>
      <c r="R19" s="24">
        <f ca="1">VLOOKUP(RANDBETWEEN(1,24),Table413[],2)</f>
        <v>1</v>
      </c>
      <c r="S19" s="25" t="str">
        <f ca="1">IF(AND(R19&gt;=1,R19&lt;=3), VLOOKUP(RANDBETWEEN(1,200),Table412[],2)," ")</f>
        <v>a handkerchief that is stuck together</v>
      </c>
    </row>
    <row r="20" spans="2:19" ht="15.75" thickTop="1" x14ac:dyDescent="0.25">
      <c r="B20" s="19">
        <v>6</v>
      </c>
      <c r="C20" s="22">
        <f t="shared" ca="1" si="16"/>
        <v>44</v>
      </c>
      <c r="D20" s="22" t="str">
        <f t="shared" ca="1" si="21"/>
        <v>0</v>
      </c>
      <c r="E20" s="22">
        <f t="shared" ca="1" si="22"/>
        <v>107</v>
      </c>
      <c r="F20" s="22" t="str">
        <f t="shared" ca="1" si="23"/>
        <v>0</v>
      </c>
      <c r="G20" s="22">
        <f t="shared" ca="1" si="24"/>
        <v>34</v>
      </c>
      <c r="H20" s="22" t="str">
        <f t="shared" ca="1" si="25"/>
        <v>0</v>
      </c>
      <c r="J20" s="19" t="s">
        <v>216</v>
      </c>
      <c r="K20" s="22">
        <f ca="1">SUM(D19,D20,D17,D18,D16,D15)</f>
        <v>0</v>
      </c>
      <c r="L20" s="22">
        <f t="shared" ref="L20" ca="1" si="42">SUM(E19,E20,E17,E18,E16,E15)</f>
        <v>399</v>
      </c>
      <c r="M20" s="22">
        <f t="shared" ref="M20" ca="1" si="43">SUM(F19,F20,F17,F18,F16,F15)</f>
        <v>108</v>
      </c>
      <c r="N20" s="22">
        <f t="shared" ref="N20" ca="1" si="44">SUM(G19,G20,G17,G18,G16,G15)</f>
        <v>414</v>
      </c>
      <c r="O20" s="22">
        <f t="shared" ref="O20" ca="1" si="45">SUM(H19,H20,H17,H18,H16,H15)</f>
        <v>0</v>
      </c>
      <c r="P20" s="16"/>
      <c r="Q20" s="34"/>
      <c r="R20" s="24"/>
      <c r="S20" s="26" t="str">
        <f ca="1">IF(AND(R19&gt;=2,R19&lt;=3), VLOOKUP(RANDBETWEEN(1,200),Table412[],2)," ")</f>
        <v xml:space="preserve"> </v>
      </c>
    </row>
    <row r="21" spans="2:19" ht="15.75" thickBot="1" x14ac:dyDescent="0.3">
      <c r="B21" s="19">
        <v>7</v>
      </c>
      <c r="C21" s="22">
        <f t="shared" ca="1" si="16"/>
        <v>27</v>
      </c>
      <c r="D21" s="22">
        <f t="shared" ca="1" si="21"/>
        <v>1407</v>
      </c>
      <c r="E21" s="22" t="str">
        <f t="shared" ca="1" si="22"/>
        <v>0</v>
      </c>
      <c r="F21" s="22">
        <f t="shared" ca="1" si="23"/>
        <v>41</v>
      </c>
      <c r="G21" s="22" t="str">
        <f t="shared" ca="1" si="24"/>
        <v>0</v>
      </c>
      <c r="H21" s="22" t="str">
        <f t="shared" ca="1" si="25"/>
        <v>0</v>
      </c>
      <c r="J21" s="19" t="s">
        <v>217</v>
      </c>
      <c r="K21" s="22">
        <f ca="1">SUM(D20,D21,D18,D19,D17,D16,D15)</f>
        <v>1407</v>
      </c>
      <c r="L21" s="22">
        <f t="shared" ref="L21" ca="1" si="46">SUM(E20,E21,E18,E19,E17,E16,E15)</f>
        <v>399</v>
      </c>
      <c r="M21" s="22">
        <f t="shared" ref="M21" ca="1" si="47">SUM(F20,F21,F18,F19,F17,F16,F15)</f>
        <v>149</v>
      </c>
      <c r="N21" s="22">
        <f t="shared" ref="N21" ca="1" si="48">SUM(G20,G21,G18,G19,G17,G16,G15)</f>
        <v>414</v>
      </c>
      <c r="O21" s="22">
        <f t="shared" ref="O21" ca="1" si="49">SUM(H20,H21,H18,H19,H17,H16,H15)</f>
        <v>0</v>
      </c>
      <c r="P21" s="16"/>
      <c r="Q21" s="34"/>
      <c r="R21" s="24"/>
      <c r="S21" s="28" t="str">
        <f ca="1">IF(AND(R19&gt;=3,R19&lt;=3), VLOOKUP(RANDBETWEEN(1,200),Table412[],2)," ")</f>
        <v xml:space="preserve"> </v>
      </c>
    </row>
    <row r="22" spans="2:19" ht="16.5" thickTop="1" thickBot="1" x14ac:dyDescent="0.3">
      <c r="B22" s="19">
        <v>8</v>
      </c>
      <c r="C22" s="22">
        <f t="shared" ca="1" si="16"/>
        <v>94</v>
      </c>
      <c r="D22" s="22" t="str">
        <f t="shared" ca="1" si="21"/>
        <v>0</v>
      </c>
      <c r="E22" s="22" t="str">
        <f t="shared" ca="1" si="22"/>
        <v>0</v>
      </c>
      <c r="F22" s="22" t="str">
        <f t="shared" ca="1" si="23"/>
        <v>0</v>
      </c>
      <c r="G22" s="22">
        <f t="shared" ca="1" si="24"/>
        <v>143</v>
      </c>
      <c r="H22" s="22" t="str">
        <f t="shared" ca="1" si="25"/>
        <v>0</v>
      </c>
      <c r="J22" s="19" t="s">
        <v>218</v>
      </c>
      <c r="K22" s="22">
        <f ca="1">SUM(D21,D22,D19,D20,D18,D17,D16,D15)</f>
        <v>1407</v>
      </c>
      <c r="L22" s="22">
        <f t="shared" ref="L22" ca="1" si="50">SUM(E21,E22,E19,E20,E18,E17,E16,E15)</f>
        <v>399</v>
      </c>
      <c r="M22" s="22">
        <f t="shared" ref="M22" ca="1" si="51">SUM(F21,F22,F19,F20,F18,F17,F16,F15)</f>
        <v>149</v>
      </c>
      <c r="N22" s="22">
        <f t="shared" ref="N22" ca="1" si="52">SUM(G21,G22,G19,G20,G18,G17,G16,G15)</f>
        <v>557</v>
      </c>
      <c r="O22" s="22">
        <f t="shared" ref="O22" ca="1" si="53">SUM(H21,H22,H19,H20,H18,H17,H16,H15)</f>
        <v>0</v>
      </c>
      <c r="P22" s="16"/>
      <c r="Q22" s="34"/>
      <c r="R22" s="34"/>
      <c r="S22" s="34"/>
    </row>
    <row r="23" spans="2:19" ht="16.5" thickTop="1" thickBot="1" x14ac:dyDescent="0.3">
      <c r="B23" s="19">
        <v>9</v>
      </c>
      <c r="C23" s="22">
        <f t="shared" ca="1" si="16"/>
        <v>75</v>
      </c>
      <c r="D23" s="22" t="str">
        <f t="shared" ca="1" si="21"/>
        <v>0</v>
      </c>
      <c r="E23" s="22" t="str">
        <f t="shared" ca="1" si="22"/>
        <v>0</v>
      </c>
      <c r="F23" s="22" t="str">
        <f t="shared" ca="1" si="23"/>
        <v>0</v>
      </c>
      <c r="G23" s="22">
        <f t="shared" ca="1" si="24"/>
        <v>212</v>
      </c>
      <c r="H23" s="22" t="str">
        <f t="shared" ca="1" si="25"/>
        <v>0</v>
      </c>
      <c r="J23" s="19" t="s">
        <v>219</v>
      </c>
      <c r="K23" s="22">
        <f ca="1">SUM(D22,D23,D20,D21,D19,D18,D17,D16,D15)</f>
        <v>1407</v>
      </c>
      <c r="L23" s="22">
        <f t="shared" ref="L23" ca="1" si="54">SUM(E22,E23,E20,E21,E19,E18,E17,E16,E15)</f>
        <v>399</v>
      </c>
      <c r="M23" s="22">
        <f t="shared" ref="M23" ca="1" si="55">SUM(F22,F23,F20,F21,F19,F18,F17,F16,F15)</f>
        <v>149</v>
      </c>
      <c r="N23" s="22">
        <f t="shared" ref="N23" ca="1" si="56">SUM(G22,G23,G20,G21,G19,G18,G17,G16,G15)</f>
        <v>769</v>
      </c>
      <c r="O23" s="22">
        <f t="shared" ref="O23" ca="1" si="57">SUM(H22,H23,H20,H21,H19,H18,H17,H16,H15)</f>
        <v>0</v>
      </c>
      <c r="P23" s="16"/>
      <c r="Q23" s="29">
        <v>6</v>
      </c>
      <c r="R23" s="30">
        <f ca="1">VLOOKUP(RANDBETWEEN(1,24),Table413[],2)</f>
        <v>1</v>
      </c>
      <c r="S23" s="31" t="str">
        <f ca="1">IF(AND(R23&gt;=1,R23&lt;=3), VLOOKUP(RANDBETWEEN(1,200),Table412[],2)," ")</f>
        <v>a honeycomb</v>
      </c>
    </row>
    <row r="24" spans="2:19" ht="15.75" thickTop="1" x14ac:dyDescent="0.25">
      <c r="B24" s="19">
        <v>10</v>
      </c>
      <c r="C24" s="22">
        <f t="shared" ca="1" si="16"/>
        <v>55</v>
      </c>
      <c r="D24" s="22" t="str">
        <f t="shared" ca="1" si="21"/>
        <v>0</v>
      </c>
      <c r="E24" s="22">
        <f t="shared" ca="1" si="22"/>
        <v>358</v>
      </c>
      <c r="F24" s="22" t="str">
        <f t="shared" ca="1" si="23"/>
        <v>0</v>
      </c>
      <c r="G24" s="22">
        <f t="shared" ca="1" si="24"/>
        <v>23</v>
      </c>
      <c r="H24" s="22" t="str">
        <f t="shared" ca="1" si="25"/>
        <v>0</v>
      </c>
      <c r="J24" s="19" t="s">
        <v>220</v>
      </c>
      <c r="K24" s="22">
        <f ca="1">SUM(D23,D24,D21,D22,D20,D19,D18,D17,D16,D15)</f>
        <v>1407</v>
      </c>
      <c r="L24" s="22">
        <f t="shared" ref="L24" ca="1" si="58">SUM(E23,E24,E21,E22,E20,E19,E18,E17,E16,E15)</f>
        <v>757</v>
      </c>
      <c r="M24" s="22">
        <f t="shared" ref="M24" ca="1" si="59">SUM(F23,F24,F21,F22,F20,F19,F18,F17,F16,F15)</f>
        <v>149</v>
      </c>
      <c r="N24" s="22">
        <f t="shared" ref="N24" ca="1" si="60">SUM(G23,G24,G21,G22,G20,G19,G18,G17,G16,G15)</f>
        <v>792</v>
      </c>
      <c r="O24" s="22">
        <f t="shared" ref="O24" ca="1" si="61">SUM(H23,H24,H21,H22,H20,H19,H18,H17,H16,H15)</f>
        <v>0</v>
      </c>
      <c r="P24" s="16"/>
      <c r="Q24" s="34"/>
      <c r="R24" s="30"/>
      <c r="S24" s="32" t="str">
        <f ca="1">IF(AND(R23&gt;=2,R23&lt;=3), VLOOKUP(RANDBETWEEN(1,200),Table412[],2)," ")</f>
        <v xml:space="preserve"> </v>
      </c>
    </row>
    <row r="25" spans="2:19" ht="15.75" thickBot="1" x14ac:dyDescent="0.3">
      <c r="H25" s="22"/>
      <c r="P25" s="16"/>
      <c r="Q25" s="34"/>
      <c r="R25" s="30"/>
      <c r="S25" s="33" t="str">
        <f ca="1">IF(AND(R23&gt;=3,R23&lt;=3), VLOOKUP(RANDBETWEEN(1,200),Table412[],2)," ")</f>
        <v xml:space="preserve"> </v>
      </c>
    </row>
    <row r="26" spans="2:19" ht="16.5" thickTop="1" thickBot="1" x14ac:dyDescent="0.3">
      <c r="B26" s="19" t="s">
        <v>226</v>
      </c>
      <c r="C26" s="19" t="s">
        <v>206</v>
      </c>
      <c r="D26" s="19" t="s">
        <v>207</v>
      </c>
      <c r="E26" s="19" t="s">
        <v>208</v>
      </c>
      <c r="F26" s="19" t="s">
        <v>209</v>
      </c>
      <c r="G26" s="19" t="s">
        <v>210</v>
      </c>
      <c r="H26" s="19" t="s">
        <v>211</v>
      </c>
      <c r="J26" s="20" t="s">
        <v>227</v>
      </c>
      <c r="K26" s="20" t="s">
        <v>207</v>
      </c>
      <c r="L26" s="20" t="s">
        <v>208</v>
      </c>
      <c r="M26" s="20" t="s">
        <v>209</v>
      </c>
      <c r="N26" s="20" t="s">
        <v>210</v>
      </c>
      <c r="O26" s="20" t="s">
        <v>211</v>
      </c>
      <c r="P26" s="16"/>
      <c r="S26" s="22"/>
    </row>
    <row r="27" spans="2:19" ht="16.5" thickTop="1" thickBot="1" x14ac:dyDescent="0.3">
      <c r="B27" s="19">
        <v>1</v>
      </c>
      <c r="C27" s="22">
        <f t="shared" ref="C27:C36" ca="1" si="62">RANDBETWEEN(1,100)</f>
        <v>22</v>
      </c>
      <c r="D27" s="22">
        <v>0</v>
      </c>
      <c r="E27" s="22" t="str">
        <f ca="1">IF(AND(C27&gt;=1,C27&lt;=20),RANDBETWEEN(400,2400),"0")</f>
        <v>0</v>
      </c>
      <c r="F27" s="22">
        <f ca="1">IF(AND(C27&gt;=21,C27&lt;=35),RANDBETWEEN(100,600),"0")</f>
        <v>150</v>
      </c>
      <c r="G27" s="22">
        <f ca="1">IF(AND(C27&gt;=1,C27&lt;=20),RANDBETWEEN(100,600),IF(AND(C27&gt;=21,C27&lt;=35),RANDBETWEEN(100,600),IF(AND(C27&gt;=36,C27&lt;=75),RANDBETWEEN(200,1200),IF(AND(C27&gt;75),RANDBETWEEN(200,1200),"0"))))</f>
        <v>515</v>
      </c>
      <c r="H27" s="22" t="str">
        <f t="shared" ref="H27:H33" ca="1" si="63">IF(AND(C27&gt;=36,C27&lt;=75),RANDBETWEEN(10,60),IF(AND(C27&gt;=76,C27&lt;=100),RANDBETWEEN(20,120),"0"))</f>
        <v>0</v>
      </c>
      <c r="J27" s="19" t="s">
        <v>223</v>
      </c>
      <c r="K27" s="22">
        <f>D27</f>
        <v>0</v>
      </c>
      <c r="L27" s="22" t="str">
        <f t="shared" ref="L27" ca="1" si="64">E27</f>
        <v>0</v>
      </c>
      <c r="M27" s="22">
        <f t="shared" ref="M27" ca="1" si="65">F27</f>
        <v>150</v>
      </c>
      <c r="N27" s="22">
        <f t="shared" ref="N27" ca="1" si="66">G27</f>
        <v>515</v>
      </c>
      <c r="O27" s="22" t="str">
        <f t="shared" ref="O27" ca="1" si="67">H27</f>
        <v>0</v>
      </c>
      <c r="P27" s="16"/>
      <c r="Q27" s="23">
        <v>7</v>
      </c>
      <c r="R27" s="24">
        <f ca="1">VLOOKUP(RANDBETWEEN(1,24),Table413[],2)</f>
        <v>1</v>
      </c>
      <c r="S27" s="25" t="str">
        <f ca="1">IF(AND(R27&gt;=1,R27&lt;=3), VLOOKUP(RANDBETWEEN(1,200),Table412[],2)," ")</f>
        <v>a hair pick</v>
      </c>
    </row>
    <row r="28" spans="2:19" ht="15.75" thickTop="1" x14ac:dyDescent="0.25">
      <c r="B28" s="19">
        <v>2</v>
      </c>
      <c r="C28" s="22">
        <f t="shared" ca="1" si="62"/>
        <v>67</v>
      </c>
      <c r="D28" s="22">
        <v>0</v>
      </c>
      <c r="E28" s="22" t="str">
        <f t="shared" ref="E28:E36" ca="1" si="68">IF(AND(C28&gt;=1,C28&lt;=20),RANDBETWEEN(400,2400),"0")</f>
        <v>0</v>
      </c>
      <c r="F28" s="22" t="str">
        <f t="shared" ref="F28:F36" ca="1" si="69">IF(AND(C28&gt;=21,C28&lt;=35),RANDBETWEEN(100,600),"0")</f>
        <v>0</v>
      </c>
      <c r="G28" s="22">
        <f t="shared" ref="G28:G36" ca="1" si="70">IF(AND(C28&gt;=1,C28&lt;=20),RANDBETWEEN(100,600),IF(AND(C28&gt;=21,C28&lt;=35),RANDBETWEEN(100,600),IF(AND(C28&gt;=36,C28&lt;=75),RANDBETWEEN(200,1200),IF(AND(C28&gt;75),RANDBETWEEN(200,1200),"0"))))</f>
        <v>272</v>
      </c>
      <c r="H28" s="22">
        <f t="shared" ca="1" si="63"/>
        <v>45</v>
      </c>
      <c r="J28" s="19" t="s">
        <v>212</v>
      </c>
      <c r="K28" s="22">
        <f>SUM(D27,D28)</f>
        <v>0</v>
      </c>
      <c r="L28" s="22">
        <f t="shared" ref="L28" ca="1" si="71">SUM(E27,E28)</f>
        <v>0</v>
      </c>
      <c r="M28" s="22">
        <f t="shared" ref="M28" ca="1" si="72">SUM(F27,F28)</f>
        <v>150</v>
      </c>
      <c r="N28" s="22">
        <f t="shared" ref="N28" ca="1" si="73">SUM(G27,G28)</f>
        <v>787</v>
      </c>
      <c r="O28" s="22">
        <f t="shared" ref="O28" ca="1" si="74">SUM(H27,H28)</f>
        <v>45</v>
      </c>
      <c r="P28" s="16"/>
      <c r="Q28" s="34"/>
      <c r="R28" s="24"/>
      <c r="S28" s="26" t="str">
        <f ca="1">IF(AND(R27&gt;=2,R27&lt;=3), VLOOKUP(RANDBETWEEN(1,200),Table412[],2)," ")</f>
        <v xml:space="preserve"> </v>
      </c>
    </row>
    <row r="29" spans="2:19" ht="15.75" thickBot="1" x14ac:dyDescent="0.3">
      <c r="B29" s="19">
        <v>3</v>
      </c>
      <c r="C29" s="22">
        <f t="shared" ca="1" si="62"/>
        <v>35</v>
      </c>
      <c r="D29" s="22">
        <v>0</v>
      </c>
      <c r="E29" s="22" t="str">
        <f t="shared" ca="1" si="68"/>
        <v>0</v>
      </c>
      <c r="F29" s="22">
        <f t="shared" ca="1" si="69"/>
        <v>583</v>
      </c>
      <c r="G29" s="22">
        <f t="shared" ca="1" si="70"/>
        <v>345</v>
      </c>
      <c r="H29" s="22" t="str">
        <f t="shared" ca="1" si="63"/>
        <v>0</v>
      </c>
      <c r="J29" s="19" t="s">
        <v>213</v>
      </c>
      <c r="K29" s="22">
        <f>SUM(D28,D29,D27)</f>
        <v>0</v>
      </c>
      <c r="L29" s="22">
        <f t="shared" ref="L29" ca="1" si="75">SUM(E28,E29,E27)</f>
        <v>0</v>
      </c>
      <c r="M29" s="22">
        <f t="shared" ref="M29" ca="1" si="76">SUM(F28,F29,F27)</f>
        <v>733</v>
      </c>
      <c r="N29" s="22">
        <f t="shared" ref="N29" ca="1" si="77">SUM(G28,G29,G27)</f>
        <v>1132</v>
      </c>
      <c r="O29" s="22">
        <f t="shared" ref="O29" ca="1" si="78">SUM(H28,H29,H27)</f>
        <v>45</v>
      </c>
      <c r="P29" s="16"/>
      <c r="Q29" s="34"/>
      <c r="R29" s="24"/>
      <c r="S29" s="28" t="str">
        <f ca="1">IF(AND(R27&gt;=3,R27&lt;=3), VLOOKUP(RANDBETWEEN(1,200),Table412[],2)," ")</f>
        <v xml:space="preserve"> </v>
      </c>
    </row>
    <row r="30" spans="2:19" ht="16.5" thickTop="1" thickBot="1" x14ac:dyDescent="0.3">
      <c r="B30" s="19">
        <v>4</v>
      </c>
      <c r="C30" s="22">
        <f t="shared" ca="1" si="62"/>
        <v>83</v>
      </c>
      <c r="D30" s="22">
        <v>0</v>
      </c>
      <c r="E30" s="22" t="str">
        <f t="shared" ca="1" si="68"/>
        <v>0</v>
      </c>
      <c r="F30" s="22" t="str">
        <f t="shared" ca="1" si="69"/>
        <v>0</v>
      </c>
      <c r="G30" s="22">
        <f t="shared" ca="1" si="70"/>
        <v>551</v>
      </c>
      <c r="H30" s="22">
        <f t="shared" ca="1" si="63"/>
        <v>43</v>
      </c>
      <c r="J30" s="19" t="s">
        <v>214</v>
      </c>
      <c r="K30" s="22">
        <f>SUM(D29,D30,D27,D28)</f>
        <v>0</v>
      </c>
      <c r="L30" s="22">
        <f t="shared" ref="L30" ca="1" si="79">SUM(E29,E30,E27,E28)</f>
        <v>0</v>
      </c>
      <c r="M30" s="22">
        <f t="shared" ref="M30" ca="1" si="80">SUM(F29,F30,F27,F28)</f>
        <v>733</v>
      </c>
      <c r="N30" s="22">
        <f t="shared" ref="N30" ca="1" si="81">SUM(G29,G30,G27,G28)</f>
        <v>1683</v>
      </c>
      <c r="O30" s="22">
        <f t="shared" ref="O30" ca="1" si="82">SUM(H29,H30,H27,H28)</f>
        <v>88</v>
      </c>
      <c r="P30" s="16"/>
      <c r="S30" s="22"/>
    </row>
    <row r="31" spans="2:19" ht="16.5" thickTop="1" thickBot="1" x14ac:dyDescent="0.3">
      <c r="B31" s="19">
        <v>5</v>
      </c>
      <c r="C31" s="22">
        <f t="shared" ca="1" si="62"/>
        <v>12</v>
      </c>
      <c r="D31" s="22">
        <v>0</v>
      </c>
      <c r="E31" s="22">
        <f t="shared" ca="1" si="68"/>
        <v>1313</v>
      </c>
      <c r="F31" s="22" t="str">
        <f t="shared" ca="1" si="69"/>
        <v>0</v>
      </c>
      <c r="G31" s="22">
        <f t="shared" ca="1" si="70"/>
        <v>144</v>
      </c>
      <c r="H31" s="22" t="str">
        <f t="shared" ca="1" si="63"/>
        <v>0</v>
      </c>
      <c r="J31" s="19" t="s">
        <v>215</v>
      </c>
      <c r="K31" s="22">
        <f>SUM(D30,D31,D28,D29,D27)</f>
        <v>0</v>
      </c>
      <c r="L31" s="22">
        <f t="shared" ref="L31" ca="1" si="83">SUM(E30,E31,E28,E29,E27)</f>
        <v>1313</v>
      </c>
      <c r="M31" s="22">
        <f t="shared" ref="M31" ca="1" si="84">SUM(F30,F31,F28,F29,F27)</f>
        <v>733</v>
      </c>
      <c r="N31" s="22">
        <f t="shared" ref="N31" ca="1" si="85">SUM(G30,G31,G28,G29,G27)</f>
        <v>1827</v>
      </c>
      <c r="O31" s="22">
        <f t="shared" ref="O31" ca="1" si="86">SUM(H30,H31,H28,H29,H27)</f>
        <v>88</v>
      </c>
      <c r="P31" s="16"/>
      <c r="Q31" s="29">
        <v>8</v>
      </c>
      <c r="R31" s="30">
        <f ca="1">VLOOKUP(RANDBETWEEN(1,24),Table413[],2)</f>
        <v>1</v>
      </c>
      <c r="S31" s="31" t="str">
        <f ca="1">IF(AND(R31&gt;=1,R31&lt;=3), VLOOKUP(RANDBETWEEN(1,200),Table412[],2)," ")</f>
        <v>a pocketknife</v>
      </c>
    </row>
    <row r="32" spans="2:19" ht="15.75" thickTop="1" x14ac:dyDescent="0.25">
      <c r="B32" s="19">
        <v>6</v>
      </c>
      <c r="C32" s="22">
        <f t="shared" ca="1" si="62"/>
        <v>73</v>
      </c>
      <c r="D32" s="22">
        <v>0</v>
      </c>
      <c r="E32" s="22" t="str">
        <f t="shared" ca="1" si="68"/>
        <v>0</v>
      </c>
      <c r="F32" s="22" t="str">
        <f t="shared" ca="1" si="69"/>
        <v>0</v>
      </c>
      <c r="G32" s="22">
        <f t="shared" ca="1" si="70"/>
        <v>679</v>
      </c>
      <c r="H32" s="22">
        <f t="shared" ca="1" si="63"/>
        <v>22</v>
      </c>
      <c r="J32" s="19" t="s">
        <v>216</v>
      </c>
      <c r="K32" s="22">
        <f>SUM(D31,D32,D29,D30,D28,D27)</f>
        <v>0</v>
      </c>
      <c r="L32" s="22">
        <f t="shared" ref="L32" ca="1" si="87">SUM(E31,E32,E29,E30,E28,E27)</f>
        <v>1313</v>
      </c>
      <c r="M32" s="22">
        <f t="shared" ref="M32" ca="1" si="88">SUM(F31,F32,F29,F30,F28,F27)</f>
        <v>733</v>
      </c>
      <c r="N32" s="22">
        <f t="shared" ref="N32" ca="1" si="89">SUM(G31,G32,G29,G30,G28,G27)</f>
        <v>2506</v>
      </c>
      <c r="O32" s="22">
        <f t="shared" ref="O32" ca="1" si="90">SUM(H31,H32,H29,H30,H28,H27)</f>
        <v>110</v>
      </c>
      <c r="P32" s="16"/>
      <c r="Q32" s="34"/>
      <c r="R32" s="30"/>
      <c r="S32" s="32" t="str">
        <f ca="1">IF(AND(R31&gt;=2,R31&lt;=3), VLOOKUP(RANDBETWEEN(1,200),Table412[],2)," ")</f>
        <v xml:space="preserve"> </v>
      </c>
    </row>
    <row r="33" spans="2:19" ht="15.75" thickBot="1" x14ac:dyDescent="0.3">
      <c r="B33" s="19">
        <v>7</v>
      </c>
      <c r="C33" s="22">
        <f t="shared" ca="1" si="62"/>
        <v>14</v>
      </c>
      <c r="D33" s="22">
        <v>0</v>
      </c>
      <c r="E33" s="22">
        <f t="shared" ca="1" si="68"/>
        <v>1932</v>
      </c>
      <c r="F33" s="22" t="str">
        <f t="shared" ca="1" si="69"/>
        <v>0</v>
      </c>
      <c r="G33" s="22">
        <f t="shared" ca="1" si="70"/>
        <v>486</v>
      </c>
      <c r="H33" s="22" t="str">
        <f t="shared" ca="1" si="63"/>
        <v>0</v>
      </c>
      <c r="J33" s="19" t="s">
        <v>217</v>
      </c>
      <c r="K33" s="22">
        <f>SUM(D32,D33,D30,D31,D29,D28,D27)</f>
        <v>0</v>
      </c>
      <c r="L33" s="22">
        <f t="shared" ref="L33" ca="1" si="91">SUM(E32,E33,E30,E31,E29,E28,E27)</f>
        <v>3245</v>
      </c>
      <c r="M33" s="22">
        <f t="shared" ref="M33" ca="1" si="92">SUM(F32,F33,F30,F31,F29,F28,F27)</f>
        <v>733</v>
      </c>
      <c r="N33" s="22">
        <f t="shared" ref="N33" ca="1" si="93">SUM(G32,G33,G30,G31,G29,G28,G27)</f>
        <v>2992</v>
      </c>
      <c r="O33" s="22">
        <f t="shared" ref="O33" ca="1" si="94">SUM(H32,H33,H30,H31,H29,H28,H27)</f>
        <v>110</v>
      </c>
      <c r="P33" s="16"/>
      <c r="Q33" s="34"/>
      <c r="R33" s="30"/>
      <c r="S33" s="33" t="str">
        <f ca="1">IF(AND(R31&gt;=3,R31&lt;=3), VLOOKUP(RANDBETWEEN(1,200),Table412[],2)," ")</f>
        <v xml:space="preserve"> </v>
      </c>
    </row>
    <row r="34" spans="2:19" ht="16.5" thickTop="1" thickBot="1" x14ac:dyDescent="0.3">
      <c r="B34" s="19">
        <v>8</v>
      </c>
      <c r="C34" s="22">
        <f t="shared" ca="1" si="62"/>
        <v>95</v>
      </c>
      <c r="D34" s="22">
        <v>0</v>
      </c>
      <c r="E34" s="22" t="str">
        <f t="shared" ca="1" si="68"/>
        <v>0</v>
      </c>
      <c r="F34" s="22" t="str">
        <f t="shared" ca="1" si="69"/>
        <v>0</v>
      </c>
      <c r="G34" s="22">
        <f t="shared" ca="1" si="70"/>
        <v>1007</v>
      </c>
      <c r="H34" s="22">
        <f ca="1">IF(AND(C34&gt;=36,C34&lt;=75),RANDBETWEEN(10,60),IF(AND(C34&gt;=76,C34&lt;=100),RANDBETWEEN(20,120),"0"))</f>
        <v>96</v>
      </c>
      <c r="J34" s="19" t="s">
        <v>218</v>
      </c>
      <c r="K34" s="22">
        <f>SUM(D33,D34,D31,D32,D30,D29,D28,D27)</f>
        <v>0</v>
      </c>
      <c r="L34" s="22">
        <f t="shared" ref="L34" ca="1" si="95">SUM(E33,E34,E31,E32,E30,E29,E28,E27)</f>
        <v>3245</v>
      </c>
      <c r="M34" s="22">
        <f t="shared" ref="M34" ca="1" si="96">SUM(F33,F34,F31,F32,F30,F29,F28,F27)</f>
        <v>733</v>
      </c>
      <c r="N34" s="22">
        <f t="shared" ref="N34" ca="1" si="97">SUM(G33,G34,G31,G32,G30,G29,G28,G27)</f>
        <v>3999</v>
      </c>
      <c r="O34" s="22">
        <f t="shared" ref="O34" ca="1" si="98">SUM(H33,H34,H31,H32,H30,H29,H28,H27)</f>
        <v>206</v>
      </c>
      <c r="P34" s="16"/>
      <c r="S34" s="22"/>
    </row>
    <row r="35" spans="2:19" ht="16.5" thickTop="1" thickBot="1" x14ac:dyDescent="0.3">
      <c r="B35" s="19">
        <v>9</v>
      </c>
      <c r="C35" s="22">
        <f t="shared" ca="1" si="62"/>
        <v>57</v>
      </c>
      <c r="D35" s="22">
        <v>0</v>
      </c>
      <c r="E35" s="22" t="str">
        <f t="shared" ca="1" si="68"/>
        <v>0</v>
      </c>
      <c r="F35" s="22" t="str">
        <f t="shared" ca="1" si="69"/>
        <v>0</v>
      </c>
      <c r="G35" s="22">
        <f t="shared" ca="1" si="70"/>
        <v>318</v>
      </c>
      <c r="H35" s="22">
        <f t="shared" ref="H35:H36" ca="1" si="99">IF(AND(C35&gt;=36,C35&lt;=75),RANDBETWEEN(10,60),IF(AND(C35&gt;=76,C35&lt;=100),RANDBETWEEN(20,120),"0"))</f>
        <v>42</v>
      </c>
      <c r="J35" s="19" t="s">
        <v>219</v>
      </c>
      <c r="K35" s="22">
        <f>SUM(D34,D35,D32,D33,D31,D30,D29,D28,D27)</f>
        <v>0</v>
      </c>
      <c r="L35" s="22">
        <f t="shared" ref="L35" ca="1" si="100">SUM(E34,E35,E32,E33,E31,E30,E29,E28,E27)</f>
        <v>3245</v>
      </c>
      <c r="M35" s="22">
        <f t="shared" ref="M35" ca="1" si="101">SUM(F34,F35,F32,F33,F31,F30,F29,F28,F27)</f>
        <v>733</v>
      </c>
      <c r="N35" s="22">
        <f t="shared" ref="N35" ca="1" si="102">SUM(G34,G35,G32,G33,G31,G30,G29,G28,G27)</f>
        <v>4317</v>
      </c>
      <c r="O35" s="22">
        <f t="shared" ref="O35" ca="1" si="103">SUM(H34,H35,H32,H33,H31,H30,H29,H28,H27)</f>
        <v>248</v>
      </c>
      <c r="P35" s="16"/>
      <c r="Q35" s="23">
        <v>9</v>
      </c>
      <c r="R35" s="24">
        <f ca="1">VLOOKUP(RANDBETWEEN(1,24),Table413[],2)</f>
        <v>1</v>
      </c>
      <c r="S35" s="25" t="str">
        <f ca="1">IF(AND(R35&gt;=1,R35&lt;=3), VLOOKUP(RANDBETWEEN(1,200),Table412[],2)," ")</f>
        <v>a half eaten apple</v>
      </c>
    </row>
    <row r="36" spans="2:19" ht="15.75" thickTop="1" x14ac:dyDescent="0.25">
      <c r="B36" s="19">
        <v>10</v>
      </c>
      <c r="C36" s="22">
        <f t="shared" ca="1" si="62"/>
        <v>41</v>
      </c>
      <c r="D36" s="22">
        <v>0</v>
      </c>
      <c r="E36" s="22" t="str">
        <f t="shared" ca="1" si="68"/>
        <v>0</v>
      </c>
      <c r="F36" s="22" t="str">
        <f t="shared" ca="1" si="69"/>
        <v>0</v>
      </c>
      <c r="G36" s="22">
        <f t="shared" ca="1" si="70"/>
        <v>544</v>
      </c>
      <c r="H36" s="22">
        <f t="shared" ca="1" si="99"/>
        <v>36</v>
      </c>
      <c r="J36" s="19" t="s">
        <v>220</v>
      </c>
      <c r="K36" s="22">
        <f>SUM(D35,D36,D33,D34,D32,D31,D30,D29,D28,D27)</f>
        <v>0</v>
      </c>
      <c r="L36" s="22">
        <f t="shared" ref="L36" ca="1" si="104">SUM(E35,E36,E33,E34,E32,E31,E30,E29,E28,E27)</f>
        <v>3245</v>
      </c>
      <c r="M36" s="22">
        <f t="shared" ref="M36" ca="1" si="105">SUM(F35,F36,F33,F34,F32,F31,F30,F29,F28,F27)</f>
        <v>733</v>
      </c>
      <c r="N36" s="22">
        <f t="shared" ref="N36" ca="1" si="106">SUM(G35,G36,G33,G34,G32,G31,G30,G29,G28,G27)</f>
        <v>4861</v>
      </c>
      <c r="O36" s="22">
        <f t="shared" ref="O36" ca="1" si="107">SUM(H35,H36,H33,H34,H32,H31,H30,H29,H28,H27)</f>
        <v>284</v>
      </c>
      <c r="P36" s="16"/>
      <c r="Q36" s="34"/>
      <c r="R36" s="24"/>
      <c r="S36" s="26" t="str">
        <f ca="1">IF(AND(R35&gt;=2,R35&lt;=3), VLOOKUP(RANDBETWEEN(1,200),Table412[],2)," ")</f>
        <v xml:space="preserve"> </v>
      </c>
    </row>
    <row r="37" spans="2:19" ht="15.75" thickBot="1" x14ac:dyDescent="0.3">
      <c r="P37" s="16"/>
      <c r="Q37" s="34"/>
      <c r="R37" s="24"/>
      <c r="S37" s="28" t="str">
        <f ca="1">IF(AND(R35&gt;=3,R35&lt;=3), VLOOKUP(RANDBETWEEN(1,200),Table412[],2)," ")</f>
        <v xml:space="preserve"> </v>
      </c>
    </row>
    <row r="38" spans="2:19" ht="16.5" thickTop="1" thickBot="1" x14ac:dyDescent="0.3">
      <c r="B38" s="19" t="s">
        <v>8282</v>
      </c>
      <c r="C38" s="19" t="s">
        <v>206</v>
      </c>
      <c r="D38" s="19" t="s">
        <v>207</v>
      </c>
      <c r="E38" s="19" t="s">
        <v>208</v>
      </c>
      <c r="F38" s="19" t="s">
        <v>209</v>
      </c>
      <c r="G38" s="19" t="s">
        <v>210</v>
      </c>
      <c r="H38" s="19" t="s">
        <v>211</v>
      </c>
      <c r="J38" s="20" t="s">
        <v>227</v>
      </c>
      <c r="K38" s="20" t="s">
        <v>207</v>
      </c>
      <c r="L38" s="20" t="s">
        <v>208</v>
      </c>
      <c r="M38" s="20" t="s">
        <v>209</v>
      </c>
      <c r="N38" s="20" t="s">
        <v>210</v>
      </c>
      <c r="O38" s="20" t="s">
        <v>211</v>
      </c>
      <c r="P38" s="16"/>
      <c r="S38" s="22"/>
    </row>
    <row r="39" spans="2:19" ht="16.5" thickTop="1" thickBot="1" x14ac:dyDescent="0.3">
      <c r="B39" s="19">
        <v>1</v>
      </c>
      <c r="C39" s="22">
        <f t="shared" ref="C39:C48" ca="1" si="108">RANDBETWEEN(1,100)</f>
        <v>91</v>
      </c>
      <c r="D39" s="22">
        <v>0</v>
      </c>
      <c r="E39" s="22">
        <v>0</v>
      </c>
      <c r="F39" s="22" t="str">
        <f ca="1">IF(C39&lt;=15,RANDBETWEEN(2000,12000),"0")</f>
        <v>0</v>
      </c>
      <c r="G39" s="22">
        <f ca="1">IF(AND(C39&gt;=1,C39&lt;=15),RANDBETWEEN(800,4800),IF(AND(C39&gt;=16,C39&lt;=55),RANDBETWEEN(1000,6000),IF(AND(C39&gt;55),RANDBETWEEN(1000,6000),"0")))</f>
        <v>2820</v>
      </c>
      <c r="H39" s="22">
        <f ca="1">IF(AND(C39&gt;=16,C39&lt;=55),RANDBETWEEN(100,600),IF(AND(C39&gt;=56,C39&lt;=100),RANDBETWEEN(200,1200),"0"))</f>
        <v>1054</v>
      </c>
      <c r="J39" s="19" t="s">
        <v>223</v>
      </c>
      <c r="K39" s="22">
        <f>D39</f>
        <v>0</v>
      </c>
      <c r="L39" s="22">
        <f t="shared" ref="L39" si="109">E39</f>
        <v>0</v>
      </c>
      <c r="M39" s="22" t="str">
        <f t="shared" ref="M39" ca="1" si="110">F39</f>
        <v>0</v>
      </c>
      <c r="N39" s="22">
        <f t="shared" ref="N39" ca="1" si="111">G39</f>
        <v>2820</v>
      </c>
      <c r="O39" s="22">
        <f t="shared" ref="O39" ca="1" si="112">H39</f>
        <v>1054</v>
      </c>
      <c r="P39" s="16"/>
      <c r="Q39" s="29">
        <v>10</v>
      </c>
      <c r="R39" s="30">
        <f ca="1">VLOOKUP(RANDBETWEEN(1,24),Table413[],2)</f>
        <v>1</v>
      </c>
      <c r="S39" s="31" t="str">
        <f ca="1">IF(AND(R39&gt;=1,R39&lt;=3), VLOOKUP(RANDBETWEEN(1,200),Table412[],2)," ")</f>
        <v>a handful of dragonborn scales</v>
      </c>
    </row>
    <row r="40" spans="2:19" ht="15.75" thickTop="1" x14ac:dyDescent="0.25">
      <c r="B40" s="19">
        <v>2</v>
      </c>
      <c r="C40" s="22">
        <f t="shared" ca="1" si="108"/>
        <v>25</v>
      </c>
      <c r="D40" s="22">
        <v>0</v>
      </c>
      <c r="E40" s="22">
        <v>0</v>
      </c>
      <c r="F40" s="22" t="str">
        <f t="shared" ref="F40:F48" ca="1" si="113">IF(C40&lt;=15,RANDBETWEEN(2000,12000),"0")</f>
        <v>0</v>
      </c>
      <c r="G40" s="22">
        <f t="shared" ref="G40:G48" ca="1" si="114">IF(AND(C40&gt;=1,C40&lt;=15),RANDBETWEEN(800,4800),IF(AND(C40&gt;=16,C40&lt;=55),RANDBETWEEN(1000,6000),IF(AND(C40&gt;55),RANDBETWEEN(1000,6000),"0")))</f>
        <v>2895</v>
      </c>
      <c r="H40" s="22">
        <f t="shared" ref="H40:H48" ca="1" si="115">IF(AND(C40&gt;=16,C40&lt;=55),RANDBETWEEN(100,600),IF(AND(C40&gt;=56,C40&lt;=100),RANDBETWEEN(200,1200),"0"))</f>
        <v>525</v>
      </c>
      <c r="J40" s="19" t="s">
        <v>212</v>
      </c>
      <c r="K40" s="22">
        <f>SUM(D39,D40)</f>
        <v>0</v>
      </c>
      <c r="L40" s="22">
        <f t="shared" ref="L40" si="116">SUM(E39,E40)</f>
        <v>0</v>
      </c>
      <c r="M40" s="22">
        <f t="shared" ref="M40" ca="1" si="117">SUM(F39,F40)</f>
        <v>0</v>
      </c>
      <c r="N40" s="22">
        <f t="shared" ref="N40" ca="1" si="118">SUM(G39,G40)</f>
        <v>5715</v>
      </c>
      <c r="O40" s="22">
        <f t="shared" ref="O40" ca="1" si="119">SUM(H39,H40)</f>
        <v>1579</v>
      </c>
      <c r="P40" s="16"/>
      <c r="Q40" s="34"/>
      <c r="R40" s="30"/>
      <c r="S40" s="32" t="str">
        <f ca="1">IF(AND(R39&gt;=2,R39&lt;=3), VLOOKUP(RANDBETWEEN(1,200),Table412[],2)," ")</f>
        <v xml:space="preserve"> </v>
      </c>
    </row>
    <row r="41" spans="2:19" ht="15.75" thickBot="1" x14ac:dyDescent="0.3">
      <c r="B41" s="19">
        <v>3</v>
      </c>
      <c r="C41" s="22">
        <f t="shared" ca="1" si="108"/>
        <v>11</v>
      </c>
      <c r="D41" s="22">
        <v>0</v>
      </c>
      <c r="E41" s="22">
        <v>0</v>
      </c>
      <c r="F41" s="22">
        <f t="shared" ca="1" si="113"/>
        <v>2961</v>
      </c>
      <c r="G41" s="22">
        <f t="shared" ca="1" si="114"/>
        <v>3563</v>
      </c>
      <c r="H41" s="22" t="str">
        <f t="shared" ca="1" si="115"/>
        <v>0</v>
      </c>
      <c r="J41" s="19" t="s">
        <v>213</v>
      </c>
      <c r="K41" s="22">
        <f>SUM(D40,D41,D39)</f>
        <v>0</v>
      </c>
      <c r="L41" s="22">
        <f t="shared" ref="L41" si="120">SUM(E40,E41,E39)</f>
        <v>0</v>
      </c>
      <c r="M41" s="22">
        <f t="shared" ref="M41" ca="1" si="121">SUM(F40,F41,F39)</f>
        <v>2961</v>
      </c>
      <c r="N41" s="22">
        <f t="shared" ref="N41" ca="1" si="122">SUM(G40,G41,G39)</f>
        <v>9278</v>
      </c>
      <c r="O41" s="22">
        <f t="shared" ref="O41" ca="1" si="123">SUM(H40,H41,H39)</f>
        <v>1579</v>
      </c>
      <c r="P41" s="16"/>
      <c r="Q41" s="34"/>
      <c r="R41" s="30"/>
      <c r="S41" s="33" t="str">
        <f ca="1">IF(AND(R39&gt;=3,R39&lt;=3), VLOOKUP(RANDBETWEEN(1,200),Table412[],2)," ")</f>
        <v xml:space="preserve"> </v>
      </c>
    </row>
    <row r="42" spans="2:19" ht="15.75" thickTop="1" x14ac:dyDescent="0.25">
      <c r="B42" s="19">
        <v>4</v>
      </c>
      <c r="C42" s="22">
        <f t="shared" ca="1" si="108"/>
        <v>68</v>
      </c>
      <c r="D42" s="22">
        <v>0</v>
      </c>
      <c r="E42" s="22">
        <v>0</v>
      </c>
      <c r="F42" s="22" t="str">
        <f t="shared" ca="1" si="113"/>
        <v>0</v>
      </c>
      <c r="G42" s="22">
        <f t="shared" ca="1" si="114"/>
        <v>5620</v>
      </c>
      <c r="H42" s="22">
        <f t="shared" ca="1" si="115"/>
        <v>673</v>
      </c>
      <c r="J42" s="19" t="s">
        <v>214</v>
      </c>
      <c r="K42" s="22">
        <f>SUM(D41,D42,D39,D40)</f>
        <v>0</v>
      </c>
      <c r="L42" s="22">
        <f t="shared" ref="L42" si="124">SUM(E41,E42,E39,E40)</f>
        <v>0</v>
      </c>
      <c r="M42" s="22">
        <f t="shared" ref="M42" ca="1" si="125">SUM(F41,F42,F39,F40)</f>
        <v>2961</v>
      </c>
      <c r="N42" s="22">
        <f t="shared" ref="N42" ca="1" si="126">SUM(G41,G42,G39,G40)</f>
        <v>14898</v>
      </c>
      <c r="O42" s="22">
        <f t="shared" ref="O42" ca="1" si="127">SUM(H41,H42,H39,H40)</f>
        <v>2252</v>
      </c>
      <c r="P42" s="16"/>
      <c r="S42" s="22"/>
    </row>
    <row r="43" spans="2:19" x14ac:dyDescent="0.25">
      <c r="B43" s="19">
        <v>5</v>
      </c>
      <c r="C43" s="22">
        <f t="shared" ca="1" si="108"/>
        <v>95</v>
      </c>
      <c r="D43" s="22">
        <v>0</v>
      </c>
      <c r="E43" s="22">
        <v>0</v>
      </c>
      <c r="F43" s="22" t="str">
        <f t="shared" ca="1" si="113"/>
        <v>0</v>
      </c>
      <c r="G43" s="22">
        <f t="shared" ca="1" si="114"/>
        <v>1596</v>
      </c>
      <c r="H43" s="22">
        <f t="shared" ca="1" si="115"/>
        <v>235</v>
      </c>
      <c r="J43" s="19" t="s">
        <v>215</v>
      </c>
      <c r="K43" s="22">
        <f>SUM(D42,D43,D40,D41,D39)</f>
        <v>0</v>
      </c>
      <c r="L43" s="22">
        <f t="shared" ref="L43" si="128">SUM(E42,E43,E40,E41,E39)</f>
        <v>0</v>
      </c>
      <c r="M43" s="22">
        <f t="shared" ref="M43" ca="1" si="129">SUM(F42,F43,F40,F41,F39)</f>
        <v>2961</v>
      </c>
      <c r="N43" s="22">
        <f t="shared" ref="N43" ca="1" si="130">SUM(G42,G43,G40,G41,G39)</f>
        <v>16494</v>
      </c>
      <c r="O43" s="22">
        <f t="shared" ref="O43" ca="1" si="131">SUM(H42,H43,H40,H41,H39)</f>
        <v>2487</v>
      </c>
      <c r="P43" s="16"/>
      <c r="S43" s="22"/>
    </row>
    <row r="44" spans="2:19" x14ac:dyDescent="0.25">
      <c r="B44" s="19">
        <v>6</v>
      </c>
      <c r="C44" s="22">
        <f t="shared" ca="1" si="108"/>
        <v>87</v>
      </c>
      <c r="D44" s="22">
        <v>0</v>
      </c>
      <c r="E44" s="22">
        <v>0</v>
      </c>
      <c r="F44" s="22" t="str">
        <f t="shared" ca="1" si="113"/>
        <v>0</v>
      </c>
      <c r="G44" s="22">
        <f t="shared" ca="1" si="114"/>
        <v>1140</v>
      </c>
      <c r="H44" s="22">
        <f t="shared" ca="1" si="115"/>
        <v>695</v>
      </c>
      <c r="J44" s="19" t="s">
        <v>216</v>
      </c>
      <c r="K44" s="22">
        <f>SUM(D43,D44,D41,D42,D40,D39)</f>
        <v>0</v>
      </c>
      <c r="L44" s="22">
        <f t="shared" ref="L44" si="132">SUM(E43,E44,E41,E42,E40,E39)</f>
        <v>0</v>
      </c>
      <c r="M44" s="22">
        <f t="shared" ref="M44" ca="1" si="133">SUM(F43,F44,F41,F42,F40,F39)</f>
        <v>2961</v>
      </c>
      <c r="N44" s="22">
        <f t="shared" ref="N44" ca="1" si="134">SUM(G43,G44,G41,G42,G40,G39)</f>
        <v>17634</v>
      </c>
      <c r="O44" s="22">
        <f t="shared" ref="O44" ca="1" si="135">SUM(H43,H44,H41,H42,H40,H39)</f>
        <v>3182</v>
      </c>
      <c r="P44" s="16"/>
      <c r="S44" s="22"/>
    </row>
    <row r="45" spans="2:19" x14ac:dyDescent="0.25">
      <c r="B45" s="19">
        <v>7</v>
      </c>
      <c r="C45" s="22">
        <f t="shared" ca="1" si="108"/>
        <v>36</v>
      </c>
      <c r="D45" s="22">
        <v>0</v>
      </c>
      <c r="E45" s="22">
        <v>0</v>
      </c>
      <c r="F45" s="22" t="str">
        <f t="shared" ca="1" si="113"/>
        <v>0</v>
      </c>
      <c r="G45" s="22">
        <f t="shared" ca="1" si="114"/>
        <v>1136</v>
      </c>
      <c r="H45" s="22">
        <f t="shared" ca="1" si="115"/>
        <v>144</v>
      </c>
      <c r="J45" s="19" t="s">
        <v>217</v>
      </c>
      <c r="K45" s="22">
        <f>SUM(D44,D45,D42,D43,D41,D40,D39)</f>
        <v>0</v>
      </c>
      <c r="L45" s="22">
        <f t="shared" ref="L45" si="136">SUM(E44,E45,E42,E43,E41,E40,E39)</f>
        <v>0</v>
      </c>
      <c r="M45" s="22">
        <f t="shared" ref="M45" ca="1" si="137">SUM(F44,F45,F42,F43,F41,F40,F39)</f>
        <v>2961</v>
      </c>
      <c r="N45" s="22">
        <f t="shared" ref="N45" ca="1" si="138">SUM(G44,G45,G42,G43,G41,G40,G39)</f>
        <v>18770</v>
      </c>
      <c r="O45" s="22">
        <f t="shared" ref="O45" ca="1" si="139">SUM(H44,H45,H42,H43,H41,H40,H39)</f>
        <v>3326</v>
      </c>
      <c r="P45" s="16"/>
      <c r="S45" s="22"/>
    </row>
    <row r="46" spans="2:19" x14ac:dyDescent="0.25">
      <c r="B46" s="19">
        <v>8</v>
      </c>
      <c r="C46" s="22">
        <f t="shared" ca="1" si="108"/>
        <v>39</v>
      </c>
      <c r="D46" s="22">
        <v>0</v>
      </c>
      <c r="E46" s="22">
        <v>0</v>
      </c>
      <c r="F46" s="22" t="str">
        <f t="shared" ca="1" si="113"/>
        <v>0</v>
      </c>
      <c r="G46" s="22">
        <f t="shared" ca="1" si="114"/>
        <v>5816</v>
      </c>
      <c r="H46" s="22">
        <f t="shared" ca="1" si="115"/>
        <v>416</v>
      </c>
      <c r="J46" s="19" t="s">
        <v>218</v>
      </c>
      <c r="K46" s="22">
        <f>SUM(D45,D46,D43,D44,D42,D41,D40,D39)</f>
        <v>0</v>
      </c>
      <c r="L46" s="22">
        <f t="shared" ref="L46" si="140">SUM(E45,E46,E43,E44,E42,E41,E40,E39)</f>
        <v>0</v>
      </c>
      <c r="M46" s="22">
        <f t="shared" ref="M46" ca="1" si="141">SUM(F45,F46,F43,F44,F42,F41,F40,F39)</f>
        <v>2961</v>
      </c>
      <c r="N46" s="22">
        <f t="shared" ref="N46" ca="1" si="142">SUM(G45,G46,G43,G44,G42,G41,G40,G39)</f>
        <v>24586</v>
      </c>
      <c r="O46" s="22">
        <f t="shared" ref="O46" ca="1" si="143">SUM(H45,H46,H43,H44,H42,H41,H40,H39)</f>
        <v>3742</v>
      </c>
      <c r="P46" s="16"/>
      <c r="Q46" s="34"/>
      <c r="R46" s="34"/>
      <c r="S46" s="34"/>
    </row>
    <row r="47" spans="2:19" x14ac:dyDescent="0.25">
      <c r="B47" s="19">
        <v>9</v>
      </c>
      <c r="C47" s="22">
        <f t="shared" ca="1" si="108"/>
        <v>36</v>
      </c>
      <c r="D47" s="22">
        <v>0</v>
      </c>
      <c r="E47" s="22">
        <v>0</v>
      </c>
      <c r="F47" s="22" t="str">
        <f t="shared" ca="1" si="113"/>
        <v>0</v>
      </c>
      <c r="G47" s="22">
        <f t="shared" ca="1" si="114"/>
        <v>1032</v>
      </c>
      <c r="H47" s="22">
        <f t="shared" ca="1" si="115"/>
        <v>269</v>
      </c>
      <c r="J47" s="19" t="s">
        <v>219</v>
      </c>
      <c r="K47" s="22">
        <f>SUM(D46,D47,D44,D45,D43,D42,D41,D40,D39)</f>
        <v>0</v>
      </c>
      <c r="L47" s="22">
        <f t="shared" ref="L47" si="144">SUM(E46,E47,E44,E45,E43,E42,E41,E40,E39)</f>
        <v>0</v>
      </c>
      <c r="M47" s="22">
        <f t="shared" ref="M47" ca="1" si="145">SUM(F46,F47,F44,F45,F43,F42,F41,F40,F39)</f>
        <v>2961</v>
      </c>
      <c r="N47" s="22">
        <f t="shared" ref="N47" ca="1" si="146">SUM(G46,G47,G44,G45,G43,G42,G41,G40,G39)</f>
        <v>25618</v>
      </c>
      <c r="O47" s="22">
        <f t="shared" ref="O47" ca="1" si="147">SUM(H46,H47,H44,H45,H43,H42,H41,H40,H39)</f>
        <v>4011</v>
      </c>
      <c r="P47" s="16"/>
      <c r="Q47" s="34"/>
      <c r="R47" s="34"/>
      <c r="S47" s="34"/>
    </row>
    <row r="48" spans="2:19" x14ac:dyDescent="0.25">
      <c r="B48" s="19">
        <v>10</v>
      </c>
      <c r="C48" s="22">
        <f t="shared" ca="1" si="108"/>
        <v>40</v>
      </c>
      <c r="D48" s="22">
        <v>0</v>
      </c>
      <c r="E48" s="22">
        <v>0</v>
      </c>
      <c r="F48" s="22" t="str">
        <f t="shared" ca="1" si="113"/>
        <v>0</v>
      </c>
      <c r="G48" s="22">
        <f t="shared" ca="1" si="114"/>
        <v>5672</v>
      </c>
      <c r="H48" s="22">
        <f t="shared" ca="1" si="115"/>
        <v>523</v>
      </c>
      <c r="J48" s="19" t="s">
        <v>220</v>
      </c>
      <c r="K48" s="22">
        <f>SUM(D47,D48,D45,D46,D44,D43,D42,D41,D40,D39)</f>
        <v>0</v>
      </c>
      <c r="L48" s="22">
        <f t="shared" ref="L48" si="148">SUM(E47,E48,E45,E46,E44,E43,E42,E41,E40,E39)</f>
        <v>0</v>
      </c>
      <c r="M48" s="22">
        <f t="shared" ref="M48" ca="1" si="149">SUM(F47,F48,F45,F46,F44,F43,F42,F41,F40,F39)</f>
        <v>2961</v>
      </c>
      <c r="N48" s="22">
        <f t="shared" ref="N48" ca="1" si="150">SUM(G47,G48,G45,G46,G44,G43,G42,G41,G40,G39)</f>
        <v>31290</v>
      </c>
      <c r="O48" s="22">
        <f t="shared" ref="O48" ca="1" si="151">SUM(H47,H48,H45,H46,H44,H43,H42,H41,H40,H39)</f>
        <v>4534</v>
      </c>
      <c r="P48" s="16"/>
      <c r="Q48" s="34"/>
      <c r="R48" s="34"/>
      <c r="S48" s="34"/>
    </row>
  </sheetData>
  <pageMargins left="0.7" right="0.7" top="0.75" bottom="0.75" header="0.3" footer="0.3"/>
  <pageSetup scale="51" orientation="landscape" horizontalDpi="4294967293" r:id="rId1"/>
  <picture r:id="rId2"/>
  <tableParts count="8">
    <tablePart r:id="rId3"/>
    <tablePart r:id="rId4"/>
    <tablePart r:id="rId5"/>
    <tablePart r:id="rId6"/>
    <tablePart r:id="rId7"/>
    <tablePart r:id="rId8"/>
    <tablePart r:id="rId9"/>
    <tablePart r:id="rId10"/>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A2EFDF-5F85-4A0C-8355-675A2A8E77CF}">
  <sheetPr>
    <pageSetUpPr autoPageBreaks="0" fitToPage="1"/>
  </sheetPr>
  <dimension ref="A1:L125"/>
  <sheetViews>
    <sheetView showGridLines="0" showRowColHeaders="0" tabSelected="1" topLeftCell="A21" zoomScale="70" zoomScaleNormal="70" workbookViewId="0">
      <selection activeCell="M38" sqref="M38"/>
    </sheetView>
  </sheetViews>
  <sheetFormatPr defaultColWidth="8.85546875" defaultRowHeight="15.75" x14ac:dyDescent="0.25"/>
  <cols>
    <col min="1" max="1" width="22.7109375" style="17" bestFit="1" customWidth="1"/>
    <col min="2" max="2" width="30.7109375" style="17" customWidth="1"/>
    <col min="3" max="3" width="42.7109375" style="17" customWidth="1"/>
    <col min="4" max="4" width="34.140625" style="17" customWidth="1"/>
    <col min="5" max="5" width="27.7109375" style="17" customWidth="1"/>
    <col min="6" max="6" width="28.85546875" style="17" customWidth="1"/>
    <col min="7" max="7" width="27.7109375" style="17" customWidth="1"/>
    <col min="8" max="8" width="15.85546875" style="17" customWidth="1"/>
    <col min="9" max="9" width="12.28515625" style="17" customWidth="1"/>
    <col min="10" max="10" width="18.42578125" style="17" customWidth="1"/>
    <col min="11" max="11" width="9" style="17" customWidth="1"/>
    <col min="12" max="16384" width="8.85546875" style="17"/>
  </cols>
  <sheetData>
    <row r="1" spans="1:11" x14ac:dyDescent="0.25">
      <c r="A1" s="35" t="s">
        <v>8291</v>
      </c>
      <c r="B1" s="35" t="s">
        <v>229</v>
      </c>
      <c r="C1" s="35" t="s">
        <v>230</v>
      </c>
      <c r="D1" s="35" t="s">
        <v>231</v>
      </c>
      <c r="E1" s="35"/>
      <c r="F1" s="35"/>
      <c r="G1" s="35"/>
      <c r="H1" s="35"/>
      <c r="I1" s="35"/>
      <c r="J1" s="35"/>
      <c r="K1" s="35"/>
    </row>
    <row r="2" spans="1:11" x14ac:dyDescent="0.25">
      <c r="A2" s="35" t="s">
        <v>228</v>
      </c>
      <c r="B2" s="36">
        <f ca="1">RANDBETWEEN(600,3600)</f>
        <v>3175</v>
      </c>
      <c r="C2" s="36">
        <f ca="1">RANDBETWEEN(300,1800)</f>
        <v>1140</v>
      </c>
      <c r="D2" s="36">
        <f ca="1">RANDBETWEEN(20,120)</f>
        <v>89</v>
      </c>
      <c r="E2" s="36"/>
      <c r="F2" s="36"/>
      <c r="G2" s="36"/>
      <c r="H2" s="36"/>
      <c r="I2" s="36"/>
      <c r="J2" s="36"/>
      <c r="K2" s="36"/>
    </row>
    <row r="3" spans="1:11" x14ac:dyDescent="0.25">
      <c r="A3" s="35"/>
      <c r="B3" s="36"/>
      <c r="C3" s="36"/>
      <c r="D3" s="36"/>
      <c r="E3" s="36"/>
      <c r="F3" s="36"/>
    </row>
    <row r="4" spans="1:11" x14ac:dyDescent="0.25">
      <c r="A4" s="37" t="s">
        <v>233</v>
      </c>
      <c r="B4" s="37" t="s">
        <v>234</v>
      </c>
    </row>
    <row r="5" spans="1:11" x14ac:dyDescent="0.25">
      <c r="A5" s="38">
        <f ca="1">RANDBETWEEN(1,100)</f>
        <v>29</v>
      </c>
      <c r="B5" s="38" t="str">
        <f ca="1">IF(AND(A5&gt;=17,A5&lt;=26),RANDBETWEEN(2,8),IF(AND(A5&gt;=45,A5&lt;=52),RANDBETWEEN(2,8),IF(AND(A5&gt;=66,A5&lt;=70),RANDBETWEEN(2,8),IF(AND(A5&gt;=79,A5&lt;=80),RANDBETWEEN(2,8),IF(AND(A5&gt;=86,A5&lt;=92),RANDBETWEEN(2,8),IF(AND(A5&gt;=98,A5&lt;=99),RANDBETWEEN(2,8),"0"))))))</f>
        <v>0</v>
      </c>
    </row>
    <row r="6" spans="1:11" x14ac:dyDescent="0.25">
      <c r="A6" s="35"/>
      <c r="B6" s="36"/>
      <c r="C6" s="36"/>
      <c r="D6" s="36"/>
      <c r="E6" s="36"/>
      <c r="F6" s="36"/>
    </row>
    <row r="7" spans="1:11" x14ac:dyDescent="0.25">
      <c r="A7" s="37" t="s">
        <v>233</v>
      </c>
      <c r="B7" s="37" t="s">
        <v>235</v>
      </c>
      <c r="C7" s="37" t="s">
        <v>237</v>
      </c>
    </row>
    <row r="8" spans="1:11" x14ac:dyDescent="0.25">
      <c r="A8" s="38">
        <f ca="1">A5</f>
        <v>29</v>
      </c>
      <c r="B8" s="38" t="str">
        <f ca="1">IF(AND(A8&gt;=7,A8&lt;=16),RANDBETWEEN(2,12),IF(AND(A8&gt;=37,A8&lt;=44),RANDBETWEEN(2,12),IF(AND(A8&gt;=61,A8&lt;=65),RANDBETWEEN(2,12),IF(AND(A8&gt;=76,A8&lt;=78),RANDBETWEEN(2,12),"0"))))</f>
        <v>0</v>
      </c>
      <c r="C8" s="38">
        <f ca="1">IF(AND(A8&gt;=27,A8&lt;=36),RANDBETWEEN(2,12),IF(AND(A8&gt;=53,A8&lt;=60),RANDBETWEEN(2,12),IF(AND(A8&gt;=71,A8&lt;=75),RANDBETWEEN(2,12),IF(AND(A8&gt;=81,A8&lt;=85),RANDBETWEEN(2,12),IF(AND(A8&gt;=93,A8&lt;=97),RANDBETWEEN(2,12),IF(AND(A8=100),RANDBETWEEN(2,12),"0"))))))</f>
        <v>11</v>
      </c>
    </row>
    <row r="9" spans="1:11" x14ac:dyDescent="0.25">
      <c r="A9" s="35"/>
      <c r="B9" s="36"/>
      <c r="C9" s="36"/>
      <c r="D9" s="36"/>
      <c r="E9" s="36"/>
      <c r="F9" s="36"/>
    </row>
    <row r="10" spans="1:11" x14ac:dyDescent="0.25">
      <c r="A10" s="37" t="s">
        <v>233</v>
      </c>
      <c r="B10" s="37" t="s">
        <v>236</v>
      </c>
      <c r="C10" s="37" t="s">
        <v>242</v>
      </c>
      <c r="D10" s="37" t="s">
        <v>243</v>
      </c>
      <c r="E10" s="37" t="s">
        <v>246</v>
      </c>
      <c r="F10" s="37" t="s">
        <v>247</v>
      </c>
    </row>
    <row r="11" spans="1:11" x14ac:dyDescent="0.25">
      <c r="A11" s="38">
        <f ca="1">A8</f>
        <v>29</v>
      </c>
      <c r="B11" s="38" t="str">
        <f ca="1">IF(AND(A11&gt;=37,A11&lt;=60),RANDBETWEEN(1,6),"0")</f>
        <v>0</v>
      </c>
      <c r="C11" s="38" t="str">
        <f ca="1">IF(AND(A11&gt;=61,A11&lt;=75),RANDBETWEEN(1,4),"0")</f>
        <v>0</v>
      </c>
      <c r="D11" s="38" t="str">
        <f ca="1">IF(AND(A11&gt;=76,A11&lt;=85),RANDBETWEEN(1,4),"0")</f>
        <v>0</v>
      </c>
      <c r="E11" s="38" t="str">
        <f ca="1">IF(AND(A11&gt;=86,A11&lt;=97),RANDBETWEEN(1,4),"0")</f>
        <v>0</v>
      </c>
      <c r="F11" s="38" t="str">
        <f ca="1">IF(AND(A11&gt;=98,A11&lt;=100),1,"0")</f>
        <v>0</v>
      </c>
    </row>
    <row r="12" spans="1:11" x14ac:dyDescent="0.25">
      <c r="A12" s="36"/>
    </row>
    <row r="13" spans="1:11" x14ac:dyDescent="0.25">
      <c r="A13" s="36"/>
    </row>
    <row r="14" spans="1:11" ht="16.5" thickBot="1" x14ac:dyDescent="0.3">
      <c r="A14" s="36"/>
    </row>
    <row r="15" spans="1:11" ht="17.25" thickTop="1" thickBot="1" x14ac:dyDescent="0.3">
      <c r="A15" s="39" t="str">
        <f ca="1">IF(AND($B$5&gt;=1,$B$5&lt;=10),1, IF(AND($C$5&gt;=1,$C$5&lt;=10),1," "))</f>
        <v xml:space="preserve"> </v>
      </c>
      <c r="B15" s="40" t="str">
        <f ca="1">IF(AND(A15&gt;=1,A15&lt;=18),"You have found"," ")</f>
        <v xml:space="preserve"> </v>
      </c>
      <c r="C15" s="40" t="str">
        <f ca="1">IF(AND(A15&gt;=1,A15&lt;=10),VLOOKUP(RANDBETWEEN(1,100),Table335[],2)," ")</f>
        <v xml:space="preserve"> </v>
      </c>
      <c r="D15" s="40" t="str">
        <f ca="1">IF(E15="mosaic",VLOOKUP(RANDBETWEEN(1,6),Table343[],2),IF(E15="painting",VLOOKUP(RANDBETWEEN(1,9),Table339[],2),IF(E15="sculpture",VLOOKUP(RANDBETWEEN(1,24),Table341[],2),IF(E15="tapestry",VLOOKUP(RANDBETWEEN(1,6),Table345[],2),IF(E15="rug",VLOOKUP(RANDBETWEEN(1,6),Table345[],2),IF(E15="book",VLOOKUP(RANDBETWEEN(1,10),Table346[],2),IF(E15="garment",VLOOKUP(RANDBETWEEN(1,12),Table353[],2)," ")))))))</f>
        <v xml:space="preserve"> </v>
      </c>
      <c r="E15" s="40" t="str">
        <f ca="1">IF(AND(A15&gt;=1,A15&lt;=10),VLOOKUP(RANDBETWEEN(1,7),Table337[],2)," ")</f>
        <v xml:space="preserve"> </v>
      </c>
      <c r="F15" s="40" t="str">
        <f ca="1">IF(AND(A15&gt;=1,A15&lt;=10),VLOOKUP(RANDBETWEEN(1,6),Table29[],2)," ")</f>
        <v xml:space="preserve"> </v>
      </c>
      <c r="G15" s="40"/>
      <c r="H15" s="40"/>
      <c r="I15" s="41"/>
    </row>
    <row r="16" spans="1:11" ht="16.5" thickTop="1" x14ac:dyDescent="0.25">
      <c r="A16" s="77"/>
      <c r="B16" s="42" t="str">
        <f ca="1">IF(AND(A15&gt;=1,A15&lt;=10),"More specifically, it is"," ")</f>
        <v xml:space="preserve"> </v>
      </c>
      <c r="C16" s="43" t="str">
        <f ca="1">IF(E15="mosaic",VLOOKUP(RANDBETWEEN(1,20),Table3308352[],2),IF(E15="sculpture",VLOOKUP(RANDBETWEEN(1,100),Table342[],2),IF(E15="painting",VLOOKUP(RANDBETWEEN(1,5),Table340[],2),IF(E15="rug",VLOOKUP(RANDBETWEEN(1,20),Table3308352[],2),IF(E15="book",VLOOKUP(RANDBETWEEN(1,28),Table347[],2),IF(E15="garment",VLOOKUP(RANDBETWEEN(1,20),Table3308352[],2),IF(E15="tapestry",VLOOKUP(RANDBETWEEN(1,20),Table3308352[],2)," ")))))))</f>
        <v xml:space="preserve"> </v>
      </c>
      <c r="D16" s="43" t="str">
        <f ca="1">IF(AND(E15="mosaic",C16=" "), "depicting",IF(AND(E15="tapestry",C16=" "),"depicting",IF(AND(E15="garment",C16=" "),"depicting",IF(E15="sculpture","depicting",IF(E15="painting","depicting",IF(E15="book","depicting"," "))))))</f>
        <v xml:space="preserve"> </v>
      </c>
      <c r="E16" s="43" t="str">
        <f ca="1">IF(AND(D16="depicting",C16&lt;&gt;"a landscape",C16&lt;&gt;"a still life"),VLOOKUP(RANDBETWEEN(1,6259),Table354[],2),IF(C16="a still life",VLOOKUP(RANDBETWEEN(1,100),Table342[],2),IF(C16="a landscape",VLOOKUP(RANDBETWEEN(1,22),Table356[],2)," ")))</f>
        <v xml:space="preserve"> </v>
      </c>
      <c r="F16" s="43" t="str">
        <f ca="1">IF(AND(D16="depicting",C16&lt;&gt;"a landscape",C16&lt;&gt;"a portrait",C16&lt;&gt;"a still life"),VLOOKUP(RANDBETWEEN(1,100),Table355[],2)," ")</f>
        <v xml:space="preserve"> </v>
      </c>
      <c r="G16" s="43" t="str">
        <f ca="1">IF(AND(D16="depicting",C16&lt;&gt;"a landscape",C16&lt;&gt;"a still life",C16&lt;&gt;"a portrait"),VLOOKUP(RANDBETWEEN(1,6259),Table354[],2)," ")</f>
        <v xml:space="preserve"> </v>
      </c>
      <c r="H16" s="43" t="str">
        <f ca="1">IF(AND(D16="depicting",C16&lt;&gt;"a still life",C16&lt;&gt;"a portrait",C16&lt;&gt;"a landscape"),VLOOKUP(RANDBETWEEN(1,2),Table357[],2)," ")</f>
        <v xml:space="preserve"> </v>
      </c>
      <c r="I16" s="44" t="str">
        <f ca="1">IF(AND(D16="depicting",C16&lt;&gt;"a still life",C16&lt;&gt;"a portrait",C16&lt;&gt;"a landscape"),VLOOKUP(RANDBETWEEN(1,25),Table358[],2)," ")</f>
        <v xml:space="preserve"> </v>
      </c>
    </row>
    <row r="17" spans="1:9" ht="16.5" thickBot="1" x14ac:dyDescent="0.3">
      <c r="A17" s="76"/>
      <c r="B17" s="45" t="str">
        <f ca="1">IF(E15="book","The book has pages made of "," ")</f>
        <v xml:space="preserve"> </v>
      </c>
      <c r="C17" s="46" t="str">
        <f ca="1">IF(E15="book",VLOOKUP(RANDBETWEEN(1,27),Table348[],2)," ")</f>
        <v xml:space="preserve"> </v>
      </c>
      <c r="D17" s="47"/>
      <c r="E17" s="47"/>
      <c r="F17" s="47"/>
      <c r="G17" s="47"/>
      <c r="H17" s="47"/>
      <c r="I17" s="48"/>
    </row>
    <row r="18" spans="1:9" ht="17.25" thickTop="1" thickBot="1" x14ac:dyDescent="0.3">
      <c r="A18" s="36"/>
    </row>
    <row r="19" spans="1:9" ht="17.25" thickTop="1" thickBot="1" x14ac:dyDescent="0.3">
      <c r="A19" s="39" t="str">
        <f ca="1">IF(AND($B$5&gt;=2,$B$5&lt;=10),2, IF(AND($C$5&gt;=2,$C$5&lt;=10),2," "))</f>
        <v xml:space="preserve"> </v>
      </c>
      <c r="B19" s="40" t="str">
        <f ca="1">IF(AND(A19&gt;=1,A19&lt;=18),"You have found"," ")</f>
        <v xml:space="preserve"> </v>
      </c>
      <c r="C19" s="40" t="str">
        <f ca="1">IF(AND(A19&gt;=1,A19&lt;=10),VLOOKUP(RANDBETWEEN(1,100),Table335[],2)," ")</f>
        <v xml:space="preserve"> </v>
      </c>
      <c r="D19" s="40" t="str">
        <f ca="1">IF(E19="mosaic",VLOOKUP(RANDBETWEEN(1,6),Table343[],2),IF(E19="painting",VLOOKUP(RANDBETWEEN(1,9),Table339[],2),IF(E19="sculpture",VLOOKUP(RANDBETWEEN(1,24),Table341[],2),IF(E19="tapestry",VLOOKUP(RANDBETWEEN(1,6),Table345[],2),IF(E19="rug",VLOOKUP(RANDBETWEEN(1,6),Table345[],2),IF(E19="book",VLOOKUP(RANDBETWEEN(1,10),Table346[],2),IF(E19="garment",VLOOKUP(RANDBETWEEN(1,12),Table353[],2)," ")))))))</f>
        <v xml:space="preserve"> </v>
      </c>
      <c r="E19" s="40" t="str">
        <f ca="1">IF(AND(A19&gt;=1,A19&lt;=10),VLOOKUP(RANDBETWEEN(1,7),Table337[],2)," ")</f>
        <v xml:space="preserve"> </v>
      </c>
      <c r="F19" s="40" t="str">
        <f ca="1">IF(AND(A19&gt;=1,A19&lt;=10),VLOOKUP(RANDBETWEEN(1,6),Table29[],2)," ")</f>
        <v xml:space="preserve"> </v>
      </c>
      <c r="G19" s="40"/>
      <c r="H19" s="40"/>
      <c r="I19" s="41"/>
    </row>
    <row r="20" spans="1:9" ht="16.5" thickTop="1" x14ac:dyDescent="0.25">
      <c r="A20" s="72"/>
      <c r="B20" s="42" t="str">
        <f ca="1">IF(AND(A19&gt;=1,A19&lt;=10),"More specifically, it is"," ")</f>
        <v xml:space="preserve"> </v>
      </c>
      <c r="C20" s="43" t="str">
        <f ca="1">IF(E19="mosaic",VLOOKUP(RANDBETWEEN(1,20),Table3308352[],2),IF(E19="sculpture",VLOOKUP(RANDBETWEEN(1,100),Table342[],2),IF(E19="painting",VLOOKUP(RANDBETWEEN(1,5),Table340[],2),IF(E19="rug",VLOOKUP(RANDBETWEEN(1,20),Table3308352[],2),IF(E19="book",VLOOKUP(RANDBETWEEN(1,28),Table347[],2),IF(E19="garment",VLOOKUP(RANDBETWEEN(1,20),Table3308352[],2),IF(E19="tapestry",VLOOKUP(RANDBETWEEN(1,20),Table3308352[],2)," ")))))))</f>
        <v xml:space="preserve"> </v>
      </c>
      <c r="D20" s="43" t="str">
        <f ca="1">IF(AND(E19="mosaic",C20=" "), "depicting",IF(AND(E19="tapestry",C20=" "),"depicting",IF(AND(E19="garment",C20=" "),"depicting",IF(E19="sculpture","depicting",IF(E19="painting","depicting",IF(E19="book","depicting"," "))))))</f>
        <v xml:space="preserve"> </v>
      </c>
      <c r="E20" s="43" t="str">
        <f ca="1">IF(AND(D20="depicting",C20&lt;&gt;"a landscape",C20&lt;&gt;"a still life"),VLOOKUP(RANDBETWEEN(1,6259),Table354[],2),IF(C20="a still life",VLOOKUP(RANDBETWEEN(1,100),Table342[],2),IF(C20="a landscape",VLOOKUP(RANDBETWEEN(1,22),Table356[],2)," ")))</f>
        <v xml:space="preserve"> </v>
      </c>
      <c r="F20" s="43" t="str">
        <f ca="1">IF(AND(D20="depicting",C20&lt;&gt;"a landscape",C20&lt;&gt;"a portrait",C20&lt;&gt;"a still life"),VLOOKUP(RANDBETWEEN(1,100),Table355[],2)," ")</f>
        <v xml:space="preserve"> </v>
      </c>
      <c r="G20" s="43" t="str">
        <f ca="1">IF(AND(D20="depicting",C20&lt;&gt;"a landscape",C20&lt;&gt;"a still life",C20&lt;&gt;"a portrait"),VLOOKUP(RANDBETWEEN(1,6259),Table354[],2)," ")</f>
        <v xml:space="preserve"> </v>
      </c>
      <c r="H20" s="43" t="str">
        <f ca="1">IF(AND(D20="depicting",C20&lt;&gt;"a still life",C20&lt;&gt;"a portrait",C20&lt;&gt;"a landscape"),VLOOKUP(RANDBETWEEN(1,2),Table357[],2)," ")</f>
        <v xml:space="preserve"> </v>
      </c>
      <c r="I20" s="44" t="str">
        <f ca="1">IF(AND(D20="depicting",C20&lt;&gt;"a still life",C20&lt;&gt;"a portrait",C20&lt;&gt;"a landscape"),VLOOKUP(RANDBETWEEN(1,25),Table358[],2)," ")</f>
        <v xml:space="preserve"> </v>
      </c>
    </row>
    <row r="21" spans="1:9" ht="16.5" thickBot="1" x14ac:dyDescent="0.3">
      <c r="A21" s="74"/>
      <c r="B21" s="45" t="str">
        <f ca="1">IF(E19="book","The book has pages made of "," ")</f>
        <v xml:space="preserve"> </v>
      </c>
      <c r="C21" s="46" t="str">
        <f ca="1">IF(E19="book",VLOOKUP(RANDBETWEEN(1,27),Table348[],2)," ")</f>
        <v xml:space="preserve"> </v>
      </c>
      <c r="D21" s="47"/>
      <c r="E21" s="47"/>
      <c r="F21" s="47"/>
      <c r="G21" s="47"/>
      <c r="H21" s="47"/>
      <c r="I21" s="48"/>
    </row>
    <row r="22" spans="1:9" ht="17.25" thickTop="1" thickBot="1" x14ac:dyDescent="0.3"/>
    <row r="23" spans="1:9" ht="17.25" thickTop="1" thickBot="1" x14ac:dyDescent="0.3">
      <c r="A23" s="39" t="str">
        <f ca="1">IF(AND($B$5&gt;=3,$B$5&lt;=10),3, IF(AND($C$5&gt;=3,$C$5&lt;=10),3," "))</f>
        <v xml:space="preserve"> </v>
      </c>
      <c r="B23" s="40" t="str">
        <f ca="1">IF(AND(A23&gt;=1,A23&lt;=18),"You have found"," ")</f>
        <v xml:space="preserve"> </v>
      </c>
      <c r="C23" s="40" t="str">
        <f ca="1">IF(AND(A23&gt;=1,A23&lt;=10),VLOOKUP(RANDBETWEEN(1,100),Table335[],2)," ")</f>
        <v xml:space="preserve"> </v>
      </c>
      <c r="D23" s="40" t="str">
        <f ca="1">IF(E23="mosaic",VLOOKUP(RANDBETWEEN(1,6),Table343[],2),IF(E23="painting",VLOOKUP(RANDBETWEEN(1,9),Table339[],2),IF(E23="sculpture",VLOOKUP(RANDBETWEEN(1,24),Table341[],2),IF(E23="tapestry",VLOOKUP(RANDBETWEEN(1,6),Table345[],2),IF(E23="rug",VLOOKUP(RANDBETWEEN(1,6),Table345[],2),IF(E23="book",VLOOKUP(RANDBETWEEN(1,10),Table346[],2),IF(E23="garment",VLOOKUP(RANDBETWEEN(1,12),Table353[],2)," ")))))))</f>
        <v xml:space="preserve"> </v>
      </c>
      <c r="E23" s="40" t="str">
        <f ca="1">IF(AND(A23&gt;=1,A23&lt;=10),VLOOKUP(RANDBETWEEN(1,7),Table337[],2)," ")</f>
        <v xml:space="preserve"> </v>
      </c>
      <c r="F23" s="40" t="str">
        <f ca="1">IF(AND(A23&gt;=1,A23&lt;=10),VLOOKUP(RANDBETWEEN(1,6),Table29[],2)," ")</f>
        <v xml:space="preserve"> </v>
      </c>
      <c r="G23" s="40"/>
      <c r="H23" s="40"/>
      <c r="I23" s="41"/>
    </row>
    <row r="24" spans="1:9" ht="16.5" thickTop="1" x14ac:dyDescent="0.25">
      <c r="A24" s="72"/>
      <c r="B24" s="42" t="str">
        <f ca="1">IF(AND(A23&gt;=1,A23&lt;=10),"More specifically, it is"," ")</f>
        <v xml:space="preserve"> </v>
      </c>
      <c r="C24" s="43" t="str">
        <f ca="1">IF(E23="mosaic",VLOOKUP(RANDBETWEEN(1,20),Table3308352[],2),IF(E23="sculpture",VLOOKUP(RANDBETWEEN(1,100),Table342[],2),IF(E23="painting",VLOOKUP(RANDBETWEEN(1,5),Table340[],2),IF(E23="rug",VLOOKUP(RANDBETWEEN(1,20),Table3308352[],2),IF(E23="book",VLOOKUP(RANDBETWEEN(1,28),Table347[],2),IF(E23="garment",VLOOKUP(RANDBETWEEN(1,20),Table3308352[],2),IF(E23="tapestry",VLOOKUP(RANDBETWEEN(1,20),Table3308352[],2)," ")))))))</f>
        <v xml:space="preserve"> </v>
      </c>
      <c r="D24" s="43" t="str">
        <f ca="1">IF(AND(E23="mosaic",C24=" "), "depicting",IF(AND(E23="tapestry",C24=" "),"depicting",IF(AND(E23="garment",C24=" "),"depicting",IF(E23="sculpture","depicting",IF(E23="painting","depicting",IF(E23="book","depicting"," "))))))</f>
        <v xml:space="preserve"> </v>
      </c>
      <c r="E24" s="43" t="str">
        <f ca="1">IF(AND(D24="depicting",C24&lt;&gt;"a landscape",C24&lt;&gt;"a still life"),VLOOKUP(RANDBETWEEN(1,6259),Table354[],2),IF(C24="a still life",VLOOKUP(RANDBETWEEN(1,100),Table342[],2),IF(C24="a landscape",VLOOKUP(RANDBETWEEN(1,22),Table356[],2)," ")))</f>
        <v xml:space="preserve"> </v>
      </c>
      <c r="F24" s="43" t="str">
        <f ca="1">IF(AND(D24="depicting",C24&lt;&gt;"a landscape",C24&lt;&gt;"a portrait",C24&lt;&gt;"a still life"),VLOOKUP(RANDBETWEEN(1,100),Table355[],2)," ")</f>
        <v xml:space="preserve"> </v>
      </c>
      <c r="G24" s="43" t="str">
        <f ca="1">IF(AND(D24="depicting",C24&lt;&gt;"a landscape",C24&lt;&gt;"a still life",C24&lt;&gt;"a portrait"),VLOOKUP(RANDBETWEEN(1,6259),Table354[],2)," ")</f>
        <v xml:space="preserve"> </v>
      </c>
      <c r="H24" s="43" t="str">
        <f ca="1">IF(AND(D24="depicting",C24&lt;&gt;"a still life",C24&lt;&gt;"a portrait",C24&lt;&gt;"a landscape"),VLOOKUP(RANDBETWEEN(1,2),Table357[],2)," ")</f>
        <v xml:space="preserve"> </v>
      </c>
      <c r="I24" s="44" t="str">
        <f ca="1">IF(AND(D24="depicting",C24&lt;&gt;"a still life",C24&lt;&gt;"a portrait",C24&lt;&gt;"a landscape"),VLOOKUP(RANDBETWEEN(1,25),Table358[],2)," ")</f>
        <v xml:space="preserve"> </v>
      </c>
    </row>
    <row r="25" spans="1:9" ht="16.5" thickBot="1" x14ac:dyDescent="0.3">
      <c r="A25" s="74"/>
      <c r="B25" s="45" t="str">
        <f ca="1">IF(E23="book","The book has pages made of "," ")</f>
        <v xml:space="preserve"> </v>
      </c>
      <c r="C25" s="46" t="str">
        <f ca="1">IF(E23="book",VLOOKUP(RANDBETWEEN(1,27),Table348[],2)," ")</f>
        <v xml:space="preserve"> </v>
      </c>
      <c r="D25" s="47"/>
      <c r="E25" s="47"/>
      <c r="F25" s="47"/>
      <c r="G25" s="47"/>
      <c r="H25" s="47"/>
      <c r="I25" s="48"/>
    </row>
    <row r="26" spans="1:9" ht="17.25" thickTop="1" thickBot="1" x14ac:dyDescent="0.3">
      <c r="A26" s="50"/>
    </row>
    <row r="27" spans="1:9" ht="17.25" thickTop="1" thickBot="1" x14ac:dyDescent="0.3">
      <c r="A27" s="39" t="str">
        <f ca="1">IF(AND($B$5&gt;=4,$B$5&lt;=10),4, IF(AND($C$5&gt;=4,$C$5&lt;=10),4," "))</f>
        <v xml:space="preserve"> </v>
      </c>
      <c r="B27" s="40" t="str">
        <f ca="1">IF(AND(A27&gt;=1,A27&lt;=18),"You have found"," ")</f>
        <v xml:space="preserve"> </v>
      </c>
      <c r="C27" s="40" t="str">
        <f ca="1">IF(AND(A27&gt;=1,A27&lt;=10),VLOOKUP(RANDBETWEEN(1,100),Table335[],2)," ")</f>
        <v xml:space="preserve"> </v>
      </c>
      <c r="D27" s="40" t="str">
        <f ca="1">IF(E27="mosaic",VLOOKUP(RANDBETWEEN(1,6),Table343[],2),IF(E27="painting",VLOOKUP(RANDBETWEEN(1,9),Table339[],2),IF(E27="sculpture",VLOOKUP(RANDBETWEEN(1,24),Table341[],2),IF(E27="tapestry",VLOOKUP(RANDBETWEEN(1,6),Table345[],2),IF(E27="rug",VLOOKUP(RANDBETWEEN(1,6),Table345[],2),IF(E27="book",VLOOKUP(RANDBETWEEN(1,10),Table346[],2),IF(E27="garment",VLOOKUP(RANDBETWEEN(1,12),Table353[],2)," ")))))))</f>
        <v xml:space="preserve"> </v>
      </c>
      <c r="E27" s="40" t="str">
        <f ca="1">IF(AND(A27&gt;=1,A27&lt;=10),VLOOKUP(RANDBETWEEN(1,7),Table337[],2)," ")</f>
        <v xml:space="preserve"> </v>
      </c>
      <c r="F27" s="40" t="str">
        <f ca="1">IF(AND(A27&gt;=1,A27&lt;=10),VLOOKUP(RANDBETWEEN(1,6),Table29[],2)," ")</f>
        <v xml:space="preserve"> </v>
      </c>
      <c r="G27" s="40"/>
      <c r="H27" s="40"/>
      <c r="I27" s="41"/>
    </row>
    <row r="28" spans="1:9" ht="16.5" thickTop="1" x14ac:dyDescent="0.25">
      <c r="A28" s="72"/>
      <c r="B28" s="42" t="str">
        <f ca="1">IF(AND(A27&gt;=1,A27&lt;=10),"More specifically, it is"," ")</f>
        <v xml:space="preserve"> </v>
      </c>
      <c r="C28" s="43" t="str">
        <f ca="1">IF(E27="mosaic",VLOOKUP(RANDBETWEEN(1,20),Table3308352[],2),IF(E27="sculpture",VLOOKUP(RANDBETWEEN(1,100),Table342[],2),IF(E27="painting",VLOOKUP(RANDBETWEEN(1,5),Table340[],2),IF(E27="rug",VLOOKUP(RANDBETWEEN(1,20),Table3308352[],2),IF(E27="book",VLOOKUP(RANDBETWEEN(1,28),Table347[],2),IF(E27="garment",VLOOKUP(RANDBETWEEN(1,20),Table3308352[],2),IF(E27="tapestry",VLOOKUP(RANDBETWEEN(1,20),Table3308352[],2)," ")))))))</f>
        <v xml:space="preserve"> </v>
      </c>
      <c r="D28" s="43" t="str">
        <f ca="1">IF(AND(E27="mosaic",C28=" "), "depicting",IF(AND(E27="tapestry",C28=" "),"depicting",IF(AND(E27="garment",C28=" "),"depicting",IF(E27="sculpture","depicting",IF(E27="painting","depicting",IF(E27="book","depicting"," "))))))</f>
        <v xml:space="preserve"> </v>
      </c>
      <c r="E28" s="43" t="str">
        <f ca="1">IF(AND(D28="depicting",C28&lt;&gt;"a landscape",C28&lt;&gt;"a still life"),VLOOKUP(RANDBETWEEN(1,6259),Table354[],2),IF(C28="a still life",VLOOKUP(RANDBETWEEN(1,100),Table342[],2),IF(C28="a landscape",VLOOKUP(RANDBETWEEN(1,22),Table356[],2)," ")))</f>
        <v xml:space="preserve"> </v>
      </c>
      <c r="F28" s="43" t="str">
        <f ca="1">IF(AND(D28="depicting",C28&lt;&gt;"a landscape",C28&lt;&gt;"a portrait",C28&lt;&gt;"a still life"),VLOOKUP(RANDBETWEEN(1,100),Table355[],2)," ")</f>
        <v xml:space="preserve"> </v>
      </c>
      <c r="G28" s="43" t="str">
        <f ca="1">IF(AND(D28="depicting",C28&lt;&gt;"a landscape",C28&lt;&gt;"a still life",C28&lt;&gt;"a portrait"),VLOOKUP(RANDBETWEEN(1,6259),Table354[],2)," ")</f>
        <v xml:space="preserve"> </v>
      </c>
      <c r="H28" s="43" t="str">
        <f ca="1">IF(AND(D28="depicting",C28&lt;&gt;"a still life",C28&lt;&gt;"a portrait",C28&lt;&gt;"a landscape"),VLOOKUP(RANDBETWEEN(1,2),Table357[],2)," ")</f>
        <v xml:space="preserve"> </v>
      </c>
      <c r="I28" s="44" t="str">
        <f ca="1">IF(AND(D28="depicting",C28&lt;&gt;"a still life",C28&lt;&gt;"a portrait",C28&lt;&gt;"a landscape"),VLOOKUP(RANDBETWEEN(1,25),Table358[],2)," ")</f>
        <v xml:space="preserve"> </v>
      </c>
    </row>
    <row r="29" spans="1:9" ht="16.5" thickBot="1" x14ac:dyDescent="0.3">
      <c r="A29" s="73"/>
      <c r="B29" s="45" t="str">
        <f ca="1">IF(E27="book","The book has pages made of "," ")</f>
        <v xml:space="preserve"> </v>
      </c>
      <c r="C29" s="46" t="str">
        <f ca="1">IF(E27="book",VLOOKUP(RANDBETWEEN(1,27),Table348[],2)," ")</f>
        <v xml:space="preserve"> </v>
      </c>
      <c r="D29" s="47"/>
      <c r="E29" s="47"/>
      <c r="F29" s="47"/>
      <c r="G29" s="47"/>
      <c r="H29" s="47"/>
      <c r="I29" s="48"/>
    </row>
    <row r="30" spans="1:9" ht="17.25" thickTop="1" thickBot="1" x14ac:dyDescent="0.3">
      <c r="A30" s="49"/>
    </row>
    <row r="31" spans="1:9" ht="17.25" thickTop="1" thickBot="1" x14ac:dyDescent="0.3">
      <c r="A31" s="39" t="str">
        <f ca="1">IF(AND($B$5&gt;=5,$B$5&lt;=10),5, IF(AND($C$5&gt;=5,$C$5&lt;=10),5," "))</f>
        <v xml:space="preserve"> </v>
      </c>
      <c r="B31" s="40" t="str">
        <f ca="1">IF(AND(A31&gt;=1,A31&lt;=18),"You have found"," ")</f>
        <v xml:space="preserve"> </v>
      </c>
      <c r="C31" s="40" t="str">
        <f ca="1">IF(AND(A31&gt;=1,A31&lt;=10),VLOOKUP(RANDBETWEEN(1,100),Table335[],2)," ")</f>
        <v xml:space="preserve"> </v>
      </c>
      <c r="D31" s="40" t="str">
        <f ca="1">IF(E31="mosaic",VLOOKUP(RANDBETWEEN(1,6),Table343[],2),IF(E31="painting",VLOOKUP(RANDBETWEEN(1,9),Table339[],2),IF(E31="sculpture",VLOOKUP(RANDBETWEEN(1,24),Table341[],2),IF(E31="tapestry",VLOOKUP(RANDBETWEEN(1,6),Table345[],2),IF(E31="rug",VLOOKUP(RANDBETWEEN(1,6),Table345[],2),IF(E31="book",VLOOKUP(RANDBETWEEN(1,10),Table346[],2),IF(E31="garment",VLOOKUP(RANDBETWEEN(1,12),Table353[],2)," ")))))))</f>
        <v xml:space="preserve"> </v>
      </c>
      <c r="E31" s="40" t="str">
        <f ca="1">IF(AND(A31&gt;=1,A31&lt;=10),VLOOKUP(RANDBETWEEN(1,7),Table337[],2)," ")</f>
        <v xml:space="preserve"> </v>
      </c>
      <c r="F31" s="40" t="str">
        <f ca="1">IF(AND(A31&gt;=1,A31&lt;=10),VLOOKUP(RANDBETWEEN(1,6),Table29[],2)," ")</f>
        <v xml:space="preserve"> </v>
      </c>
      <c r="G31" s="40"/>
      <c r="H31" s="40"/>
      <c r="I31" s="41"/>
    </row>
    <row r="32" spans="1:9" ht="16.5" thickTop="1" x14ac:dyDescent="0.25">
      <c r="A32" s="72"/>
      <c r="B32" s="42" t="str">
        <f ca="1">IF(AND(A31&gt;=1,A31&lt;=10),"More specifically, it is"," ")</f>
        <v xml:space="preserve"> </v>
      </c>
      <c r="C32" s="43" t="str">
        <f ca="1">IF(E31="mosaic",VLOOKUP(RANDBETWEEN(1,20),Table3308352[],2),IF(E31="sculpture",VLOOKUP(RANDBETWEEN(1,100),Table342[],2),IF(E31="painting",VLOOKUP(RANDBETWEEN(1,5),Table340[],2),IF(E31="rug",VLOOKUP(RANDBETWEEN(1,20),Table3308352[],2),IF(E31="book",VLOOKUP(RANDBETWEEN(1,28),Table347[],2),IF(E31="garment",VLOOKUP(RANDBETWEEN(1,20),Table3308352[],2),IF(E31="tapestry",VLOOKUP(RANDBETWEEN(1,20),Table3308352[],2)," ")))))))</f>
        <v xml:space="preserve"> </v>
      </c>
      <c r="D32" s="43" t="str">
        <f ca="1">IF(AND(E31="mosaic",C32=" "), "depicting",IF(AND(E31="tapestry",C32=" "),"depicting",IF(AND(E31="garment",C32=" "),"depicting",IF(E31="sculpture","depicting",IF(E31="painting","depicting",IF(E31="book","depicting"," "))))))</f>
        <v xml:space="preserve"> </v>
      </c>
      <c r="E32" s="43" t="str">
        <f ca="1">IF(AND(D32="depicting",C32&lt;&gt;"a landscape",C32&lt;&gt;"a still life"),VLOOKUP(RANDBETWEEN(1,6259),Table354[],2),IF(C32="a still life",VLOOKUP(RANDBETWEEN(1,100),Table342[],2),IF(C32="a landscape",VLOOKUP(RANDBETWEEN(1,22),Table356[],2)," ")))</f>
        <v xml:space="preserve"> </v>
      </c>
      <c r="F32" s="43" t="str">
        <f ca="1">IF(AND(D32="depicting",C32&lt;&gt;"a landscape",C32&lt;&gt;"a portrait",C32&lt;&gt;"a still life"),VLOOKUP(RANDBETWEEN(1,100),Table355[],2)," ")</f>
        <v xml:space="preserve"> </v>
      </c>
      <c r="G32" s="43" t="str">
        <f ca="1">IF(AND(D32="depicting",C32&lt;&gt;"a landscape",C32&lt;&gt;"a still life",C32&lt;&gt;"a portrait"),VLOOKUP(RANDBETWEEN(1,6259),Table354[],2)," ")</f>
        <v xml:space="preserve"> </v>
      </c>
      <c r="H32" s="43" t="str">
        <f ca="1">IF(AND(D32="depicting",C32&lt;&gt;"a still life",C32&lt;&gt;"a portrait",C32&lt;&gt;"a landscape"),VLOOKUP(RANDBETWEEN(1,2),Table357[],2)," ")</f>
        <v xml:space="preserve"> </v>
      </c>
      <c r="I32" s="44" t="str">
        <f ca="1">IF(AND(D32="depicting",C32&lt;&gt;"a still life",C32&lt;&gt;"a portrait",C32&lt;&gt;"a landscape"),VLOOKUP(RANDBETWEEN(1,25),Table358[],2)," ")</f>
        <v xml:space="preserve"> </v>
      </c>
    </row>
    <row r="33" spans="1:12" ht="16.5" thickBot="1" x14ac:dyDescent="0.3">
      <c r="A33" s="73"/>
      <c r="B33" s="45" t="str">
        <f ca="1">IF(E31="book","The book has pages made of "," ")</f>
        <v xml:space="preserve"> </v>
      </c>
      <c r="C33" s="46" t="str">
        <f ca="1">IF(E31="book",VLOOKUP(RANDBETWEEN(1,27),Table348[],2)," ")</f>
        <v xml:space="preserve"> </v>
      </c>
      <c r="D33" s="47"/>
      <c r="E33" s="47"/>
      <c r="F33" s="47"/>
      <c r="G33" s="47"/>
      <c r="H33" s="47"/>
      <c r="I33" s="48"/>
    </row>
    <row r="34" spans="1:12" ht="17.25" thickTop="1" thickBot="1" x14ac:dyDescent="0.3">
      <c r="A34" s="49"/>
    </row>
    <row r="35" spans="1:12" ht="17.25" thickTop="1" thickBot="1" x14ac:dyDescent="0.3">
      <c r="A35" s="39" t="str">
        <f ca="1">IF(AND($B$5&gt;=6,$B$5&lt;=10),6, IF(AND($C$5&gt;=6,$C$5&lt;=10),6," "))</f>
        <v xml:space="preserve"> </v>
      </c>
      <c r="B35" s="40" t="str">
        <f ca="1">IF(AND(A35&gt;=1,A35&lt;=18),"You have found"," ")</f>
        <v xml:space="preserve"> </v>
      </c>
      <c r="C35" s="40" t="str">
        <f ca="1">IF(AND(A35&gt;=1,A35&lt;=10),VLOOKUP(RANDBETWEEN(1,100),Table335[],2)," ")</f>
        <v xml:space="preserve"> </v>
      </c>
      <c r="D35" s="40" t="str">
        <f ca="1">IF(E35="mosaic",VLOOKUP(RANDBETWEEN(1,6),Table343[],2),IF(E35="painting",VLOOKUP(RANDBETWEEN(1,9),Table339[],2),IF(E35="sculpture",VLOOKUP(RANDBETWEEN(1,24),Table341[],2),IF(E35="tapestry",VLOOKUP(RANDBETWEEN(1,6),Table345[],2),IF(E35="rug",VLOOKUP(RANDBETWEEN(1,6),Table345[],2),IF(E35="book",VLOOKUP(RANDBETWEEN(1,10),Table346[],2),IF(E35="garment",VLOOKUP(RANDBETWEEN(1,12),Table353[],2)," ")))))))</f>
        <v xml:space="preserve"> </v>
      </c>
      <c r="E35" s="40" t="str">
        <f ca="1">IF(AND(A35&gt;=1,A35&lt;=10),VLOOKUP(RANDBETWEEN(1,7),Table337[],2)," ")</f>
        <v xml:space="preserve"> </v>
      </c>
      <c r="F35" s="40" t="str">
        <f ca="1">IF(AND(A35&gt;=1,A35&lt;=10),VLOOKUP(RANDBETWEEN(1,6),Table29[],2)," ")</f>
        <v xml:space="preserve"> </v>
      </c>
      <c r="G35" s="40"/>
      <c r="H35" s="40"/>
      <c r="I35" s="41"/>
    </row>
    <row r="36" spans="1:12" ht="16.5" thickTop="1" x14ac:dyDescent="0.25">
      <c r="A36" s="72"/>
      <c r="B36" s="42" t="str">
        <f ca="1">IF(AND(A35&gt;=1,A35&lt;=10),"More specifically, it is"," ")</f>
        <v xml:space="preserve"> </v>
      </c>
      <c r="C36" s="43" t="str">
        <f ca="1">IF(E35="mosaic",VLOOKUP(RANDBETWEEN(1,20),Table3308352[],2),IF(E35="sculpture",VLOOKUP(RANDBETWEEN(1,100),Table342[],2),IF(E35="painting",VLOOKUP(RANDBETWEEN(1,5),Table340[],2),IF(E35="rug",VLOOKUP(RANDBETWEEN(1,20),Table3308352[],2),IF(E35="book",VLOOKUP(RANDBETWEEN(1,28),Table347[],2),IF(E35="garment",VLOOKUP(RANDBETWEEN(1,20),Table3308352[],2),IF(E35="tapestry",VLOOKUP(RANDBETWEEN(1,20),Table3308352[],2)," ")))))))</f>
        <v xml:space="preserve"> </v>
      </c>
      <c r="D36" s="43" t="str">
        <f ca="1">IF(AND(E35="mosaic",C36=" "), "depicting",IF(AND(E35="tapestry",C36=" "),"depicting",IF(AND(E35="garment",C36=" "),"depicting",IF(E35="sculpture","depicting",IF(E35="painting","depicting",IF(E35="book","depicting"," "))))))</f>
        <v xml:space="preserve"> </v>
      </c>
      <c r="E36" s="43" t="str">
        <f ca="1">IF(AND(D36="depicting",C36&lt;&gt;"a landscape",C36&lt;&gt;"a still life"),VLOOKUP(RANDBETWEEN(1,6259),Table354[],2),IF(C36="a still life",VLOOKUP(RANDBETWEEN(1,100),Table342[],2),IF(C36="a landscape",VLOOKUP(RANDBETWEEN(1,22),Table356[],2)," ")))</f>
        <v xml:space="preserve"> </v>
      </c>
      <c r="F36" s="43" t="str">
        <f ca="1">IF(AND(D36="depicting",C36&lt;&gt;"a landscape",C36&lt;&gt;"a portrait",C36&lt;&gt;"a still life"),VLOOKUP(RANDBETWEEN(1,100),Table355[],2)," ")</f>
        <v xml:space="preserve"> </v>
      </c>
      <c r="G36" s="43" t="str">
        <f ca="1">IF(AND(D36="depicting",C36&lt;&gt;"a landscape",C36&lt;&gt;"a still life",C36&lt;&gt;"a portrait"),VLOOKUP(RANDBETWEEN(1,6259),Table354[],2)," ")</f>
        <v xml:space="preserve"> </v>
      </c>
      <c r="H36" s="43" t="str">
        <f ca="1">IF(AND(D36="depicting",C36&lt;&gt;"a still life",C36&lt;&gt;"a portrait",C36&lt;&gt;"a landscape"),VLOOKUP(RANDBETWEEN(1,2),Table357[],2)," ")</f>
        <v xml:space="preserve"> </v>
      </c>
      <c r="I36" s="44" t="str">
        <f ca="1">IF(AND(D36="depicting",C36&lt;&gt;"a still life",C36&lt;&gt;"a portrait",C36&lt;&gt;"a landscape"),VLOOKUP(RANDBETWEEN(1,25),Table358[],2)," ")</f>
        <v xml:space="preserve"> </v>
      </c>
    </row>
    <row r="37" spans="1:12" ht="16.5" thickBot="1" x14ac:dyDescent="0.3">
      <c r="A37" s="73"/>
      <c r="B37" s="45" t="str">
        <f ca="1">IF(E35="book","The book has pages made of "," ")</f>
        <v xml:space="preserve"> </v>
      </c>
      <c r="C37" s="46" t="str">
        <f ca="1">IF(E35="book",VLOOKUP(RANDBETWEEN(1,27),Table348[],2)," ")</f>
        <v xml:space="preserve"> </v>
      </c>
      <c r="D37" s="47"/>
      <c r="E37" s="47"/>
      <c r="F37" s="47"/>
      <c r="G37" s="47"/>
      <c r="H37" s="47"/>
      <c r="I37" s="48"/>
    </row>
    <row r="38" spans="1:12" ht="17.25" thickTop="1" thickBot="1" x14ac:dyDescent="0.3">
      <c r="A38" s="49"/>
    </row>
    <row r="39" spans="1:12" ht="17.25" thickTop="1" thickBot="1" x14ac:dyDescent="0.3">
      <c r="A39" s="39" t="str">
        <f ca="1">IF(AND($B$5&gt;=7,$B$5&lt;=10),7, IF(AND($C$5&gt;=7,$C$5&lt;=10),7," "))</f>
        <v xml:space="preserve"> </v>
      </c>
      <c r="B39" s="40" t="str">
        <f ca="1">IF(AND(A39&gt;=1,A39&lt;=18),"You have found"," ")</f>
        <v xml:space="preserve"> </v>
      </c>
      <c r="C39" s="40" t="str">
        <f ca="1">IF(AND(A39&gt;=1,A39&lt;=10),VLOOKUP(RANDBETWEEN(1,100),Table335[],2)," ")</f>
        <v xml:space="preserve"> </v>
      </c>
      <c r="D39" s="40" t="str">
        <f ca="1">IF(E39="mosaic",VLOOKUP(RANDBETWEEN(1,6),Table343[],2),IF(E39="painting",VLOOKUP(RANDBETWEEN(1,9),Table339[],2),IF(E39="sculpture",VLOOKUP(RANDBETWEEN(1,24),Table341[],2),IF(E39="tapestry",VLOOKUP(RANDBETWEEN(1,6),Table345[],2),IF(E39="rug",VLOOKUP(RANDBETWEEN(1,6),Table345[],2),IF(E39="book",VLOOKUP(RANDBETWEEN(1,10),Table346[],2),IF(E39="garment",VLOOKUP(RANDBETWEEN(1,12),Table353[],2)," ")))))))</f>
        <v xml:space="preserve"> </v>
      </c>
      <c r="E39" s="40" t="str">
        <f ca="1">IF(AND(A39&gt;=1,A39&lt;=10),VLOOKUP(RANDBETWEEN(1,7),Table337[],2)," ")</f>
        <v xml:space="preserve"> </v>
      </c>
      <c r="F39" s="40" t="str">
        <f ca="1">IF(AND(A39&gt;=1,A39&lt;=10),VLOOKUP(RANDBETWEEN(1,6),Table29[],2)," ")</f>
        <v xml:space="preserve"> </v>
      </c>
      <c r="G39" s="40"/>
      <c r="H39" s="40"/>
      <c r="I39" s="41"/>
    </row>
    <row r="40" spans="1:12" ht="16.5" thickTop="1" x14ac:dyDescent="0.25">
      <c r="A40" s="72"/>
      <c r="B40" s="42" t="str">
        <f ca="1">IF(AND(A39&gt;=1,A39&lt;=10),"More specifically, it is"," ")</f>
        <v xml:space="preserve"> </v>
      </c>
      <c r="C40" s="43" t="str">
        <f ca="1">IF(E39="mosaic",VLOOKUP(RANDBETWEEN(1,20),Table3308352[],2),IF(E39="sculpture",VLOOKUP(RANDBETWEEN(1,100),Table342[],2),IF(E39="painting",VLOOKUP(RANDBETWEEN(1,5),Table340[],2),IF(E39="rug",VLOOKUP(RANDBETWEEN(1,20),Table3308352[],2),IF(E39="book",VLOOKUP(RANDBETWEEN(1,28),Table347[],2),IF(E39="garment",VLOOKUP(RANDBETWEEN(1,20),Table3308352[],2),IF(E39="tapestry",VLOOKUP(RANDBETWEEN(1,20),Table3308352[],2)," ")))))))</f>
        <v xml:space="preserve"> </v>
      </c>
      <c r="D40" s="43" t="str">
        <f ca="1">IF(AND(E39="mosaic",C40=" "), "depicting",IF(AND(E39="tapestry",C40=" "),"depicting",IF(AND(E39="garment",C40=" "),"depicting",IF(E39="sculpture","depicting",IF(E39="painting","depicting",IF(E39="book","depicting"," "))))))</f>
        <v xml:space="preserve"> </v>
      </c>
      <c r="E40" s="43" t="str">
        <f ca="1">IF(AND(D40="depicting",C40&lt;&gt;"a landscape",C40&lt;&gt;"a still life"),VLOOKUP(RANDBETWEEN(1,6259),Table354[],2),IF(C40="a still life",VLOOKUP(RANDBETWEEN(1,100),Table342[],2),IF(C40="a landscape",VLOOKUP(RANDBETWEEN(1,22),Table356[],2)," ")))</f>
        <v xml:space="preserve"> </v>
      </c>
      <c r="F40" s="43" t="str">
        <f ca="1">IF(AND(D40="depicting",C40&lt;&gt;"a landscape",C40&lt;&gt;"a portrait",C40&lt;&gt;"a still life"),VLOOKUP(RANDBETWEEN(1,100),Table355[],2)," ")</f>
        <v xml:space="preserve"> </v>
      </c>
      <c r="G40" s="43" t="str">
        <f ca="1">IF(AND(D40="depicting",C40&lt;&gt;"a landscape",C40&lt;&gt;"a still life",C40&lt;&gt;"a portrait"),VLOOKUP(RANDBETWEEN(1,6259),Table354[],2)," ")</f>
        <v xml:space="preserve"> </v>
      </c>
      <c r="H40" s="43" t="str">
        <f ca="1">IF(AND(D40="depicting",C40&lt;&gt;"a still life",C40&lt;&gt;"a portrait",C40&lt;&gt;"a landscape"),VLOOKUP(RANDBETWEEN(1,2),Table357[],2)," ")</f>
        <v xml:space="preserve"> </v>
      </c>
      <c r="I40" s="44" t="str">
        <f ca="1">IF(AND(D40="depicting",C40&lt;&gt;"a still life",C40&lt;&gt;"a portrait",C40&lt;&gt;"a landscape"),VLOOKUP(RANDBETWEEN(1,25),Table358[],2)," ")</f>
        <v xml:space="preserve"> </v>
      </c>
    </row>
    <row r="41" spans="1:12" ht="16.5" thickBot="1" x14ac:dyDescent="0.3">
      <c r="A41" s="73"/>
      <c r="B41" s="45" t="str">
        <f ca="1">IF(E39="book","The book has pages made of "," ")</f>
        <v xml:space="preserve"> </v>
      </c>
      <c r="C41" s="46" t="str">
        <f ca="1">IF(E39="book",VLOOKUP(RANDBETWEEN(1,27),Table348[],2)," ")</f>
        <v xml:space="preserve"> </v>
      </c>
      <c r="D41" s="47"/>
      <c r="E41" s="47"/>
      <c r="F41" s="47"/>
      <c r="G41" s="47"/>
      <c r="H41" s="47"/>
      <c r="I41" s="48"/>
    </row>
    <row r="42" spans="1:12" ht="17.25" thickTop="1" thickBot="1" x14ac:dyDescent="0.3">
      <c r="A42" s="49"/>
    </row>
    <row r="43" spans="1:12" ht="17.25" thickTop="1" thickBot="1" x14ac:dyDescent="0.3">
      <c r="A43" s="39" t="str">
        <f ca="1">IF(AND($B$5&gt;=8,$B$5&lt;=10),8,IF(AND($C$5&gt;=8,$C$5&lt;=10),8," "))</f>
        <v xml:space="preserve"> </v>
      </c>
      <c r="B43" s="40" t="str">
        <f ca="1">IF(AND(A43&gt;=1,A43&lt;=18),"You have found"," ")</f>
        <v xml:space="preserve"> </v>
      </c>
      <c r="C43" s="40" t="str">
        <f ca="1">IF(AND(A43&gt;=1,A43&lt;=10),VLOOKUP(RANDBETWEEN(1,100),Table335[],2)," ")</f>
        <v xml:space="preserve"> </v>
      </c>
      <c r="D43" s="40" t="str">
        <f ca="1">IF(E43="mosaic",VLOOKUP(RANDBETWEEN(1,6),Table343[],2),IF(E43="painting",VLOOKUP(RANDBETWEEN(1,9),Table339[],2),IF(E43="sculpture",VLOOKUP(RANDBETWEEN(1,24),Table341[],2),IF(E43="tapestry",VLOOKUP(RANDBETWEEN(1,6),Table345[],2),IF(E43="rug",VLOOKUP(RANDBETWEEN(1,6),Table345[],2),IF(E43="book",VLOOKUP(RANDBETWEEN(1,10),Table346[],2),IF(E43="garment",VLOOKUP(RANDBETWEEN(1,12),Table353[],2)," ")))))))</f>
        <v xml:space="preserve"> </v>
      </c>
      <c r="E43" s="40" t="str">
        <f ca="1">IF(AND(A43&gt;=1,A43&lt;=10),VLOOKUP(RANDBETWEEN(1,7),Table337[],2)," ")</f>
        <v xml:space="preserve"> </v>
      </c>
      <c r="F43" s="40" t="str">
        <f ca="1">IF(AND(A43&gt;=1,A43&lt;=10),VLOOKUP(RANDBETWEEN(1,6),Table29[],2)," ")</f>
        <v xml:space="preserve"> </v>
      </c>
      <c r="G43" s="40"/>
      <c r="H43" s="40"/>
      <c r="I43" s="41"/>
    </row>
    <row r="44" spans="1:12" ht="16.5" thickTop="1" x14ac:dyDescent="0.25">
      <c r="A44" s="72"/>
      <c r="B44" s="42" t="str">
        <f ca="1">IF(AND(A43&gt;=1,A43&lt;=10),"More specifically, it is"," ")</f>
        <v xml:space="preserve"> </v>
      </c>
      <c r="C44" s="43" t="str">
        <f ca="1">IF(E43="mosaic",VLOOKUP(RANDBETWEEN(1,20),Table3308352[],2),IF(E43="sculpture",VLOOKUP(RANDBETWEEN(1,100),Table342[],2),IF(E43="painting",VLOOKUP(RANDBETWEEN(1,5),Table340[],2),IF(E43="rug",VLOOKUP(RANDBETWEEN(1,20),Table3308352[],2),IF(E43="book",VLOOKUP(RANDBETWEEN(1,28),Table347[],2),IF(E43="garment",VLOOKUP(RANDBETWEEN(1,20),Table3308352[],2),IF(E43="tapestry",VLOOKUP(RANDBETWEEN(1,20),Table3308352[],2)," ")))))))</f>
        <v xml:space="preserve"> </v>
      </c>
      <c r="D44" s="43" t="str">
        <f ca="1">IF(AND(E43="mosaic",C44=" "), "depicting",IF(AND(E43="tapestry",C44=" "),"depicting",IF(AND(E43="garment",C44=" "),"depicting",IF(E43="sculpture","depicting",IF(E43="painting","depicting",IF(E43="book","depicting"," "))))))</f>
        <v xml:space="preserve"> </v>
      </c>
      <c r="E44" s="43" t="str">
        <f ca="1">IF(AND(D44="depicting",C44&lt;&gt;"a landscape",C44&lt;&gt;"a still life"),VLOOKUP(RANDBETWEEN(1,6259),Table354[],2),IF(C44="a still life",VLOOKUP(RANDBETWEEN(1,100),Table342[],2),IF(C44="a landscape",VLOOKUP(RANDBETWEEN(1,22),Table356[],2)," ")))</f>
        <v xml:space="preserve"> </v>
      </c>
      <c r="F44" s="43" t="str">
        <f ca="1">IF(AND(D44="depicting",C44&lt;&gt;"a landscape",C44&lt;&gt;"a portrait",C44&lt;&gt;"a still life"),VLOOKUP(RANDBETWEEN(1,100),Table355[],2)," ")</f>
        <v xml:space="preserve"> </v>
      </c>
      <c r="G44" s="43" t="str">
        <f ca="1">IF(AND(D44="depicting",C44&lt;&gt;"a landscape",C44&lt;&gt;"a still life",C44&lt;&gt;"a portrait"),VLOOKUP(RANDBETWEEN(1,6259),Table354[],2)," ")</f>
        <v xml:space="preserve"> </v>
      </c>
      <c r="H44" s="43" t="str">
        <f ca="1">IF(AND(D44="depicting",C44&lt;&gt;"a still life",C44&lt;&gt;"a portrait",C44&lt;&gt;"a landscape"),VLOOKUP(RANDBETWEEN(1,2),Table357[],2)," ")</f>
        <v xml:space="preserve"> </v>
      </c>
      <c r="I44" s="44" t="str">
        <f ca="1">IF(AND(D44="depicting",C44&lt;&gt;"a still life",C44&lt;&gt;"a portrait",C44&lt;&gt;"a landscape"),VLOOKUP(RANDBETWEEN(1,25),Table358[],2)," ")</f>
        <v xml:space="preserve"> </v>
      </c>
    </row>
    <row r="45" spans="1:12" ht="16.5" thickBot="1" x14ac:dyDescent="0.3">
      <c r="A45" s="73"/>
      <c r="B45" s="45" t="str">
        <f ca="1">IF(E43="book","The book has pages made of "," ")</f>
        <v xml:space="preserve"> </v>
      </c>
      <c r="C45" s="46" t="str">
        <f ca="1">IF(E43="book",VLOOKUP(RANDBETWEEN(1,27),Table348[],2)," ")</f>
        <v xml:space="preserve"> </v>
      </c>
      <c r="D45" s="47"/>
      <c r="E45" s="47"/>
      <c r="F45" s="47"/>
      <c r="G45" s="47"/>
      <c r="H45" s="47"/>
      <c r="I45" s="48"/>
    </row>
    <row r="46" spans="1:12" ht="16.5" thickTop="1" x14ac:dyDescent="0.25">
      <c r="A46" s="82"/>
      <c r="B46" s="78"/>
      <c r="C46" s="75"/>
      <c r="D46" s="78"/>
      <c r="E46" s="78"/>
      <c r="F46" s="78"/>
      <c r="G46" s="78"/>
      <c r="H46" s="78"/>
      <c r="I46" s="78"/>
      <c r="J46" s="79"/>
      <c r="K46" s="79"/>
      <c r="L46" s="79"/>
    </row>
    <row r="47" spans="1:12" x14ac:dyDescent="0.25">
      <c r="A47" s="75"/>
      <c r="B47" s="78"/>
      <c r="C47" s="75"/>
      <c r="D47" s="78"/>
      <c r="E47" s="78"/>
      <c r="F47" s="78"/>
      <c r="G47" s="78"/>
      <c r="H47" s="78"/>
      <c r="I47" s="78"/>
      <c r="J47" s="79"/>
      <c r="K47" s="79"/>
      <c r="L47" s="79"/>
    </row>
    <row r="48" spans="1:12" ht="16.5" thickBot="1" x14ac:dyDescent="0.3">
      <c r="A48" s="80"/>
      <c r="B48" s="79"/>
      <c r="C48" s="79"/>
      <c r="D48" s="79"/>
      <c r="E48" s="79"/>
      <c r="F48" s="79"/>
      <c r="G48" s="79"/>
      <c r="H48" s="79"/>
      <c r="I48" s="79"/>
      <c r="J48" s="79"/>
      <c r="K48" s="79"/>
      <c r="L48" s="79"/>
    </row>
    <row r="49" spans="1:12" ht="17.25" thickTop="1" thickBot="1" x14ac:dyDescent="0.3">
      <c r="A49" s="51">
        <f ca="1">IF(AND($B$8&gt;=1,$B$8&lt;=18),1,IF(AND($C$8&gt;=1,$C$8&lt;18),1," "))</f>
        <v>1</v>
      </c>
      <c r="B49" s="52" t="str">
        <f ca="1">IF(AND(A49&gt;=1,A49&lt;=18),"You have found"," ")</f>
        <v>You have found</v>
      </c>
      <c r="C49" s="52" t="str">
        <f ca="1">IF(AND(A49&gt;=1,A49&lt;=18),IF(E49="a plain gem"," ",VLOOKUP(RANDBETWEEN(1,20),Table3[], 2))," ")</f>
        <v xml:space="preserve"> </v>
      </c>
      <c r="D49" s="52" t="str">
        <f ca="1">IF(A49=" "," ",IF(AND(A49&gt;=1,E49="a plain gem")," ",VLOOKUP(RANDBETWEEN(1,20),Table1[],2)))</f>
        <v xml:space="preserve"> </v>
      </c>
      <c r="E49" s="52" t="str">
        <f ca="1">IF(AND(A49&gt;=1,A49&lt;=18), VLOOKUP(RANDBETWEEN(1,100),Table31[],2)," ")</f>
        <v>a plain gem</v>
      </c>
      <c r="F49" s="52" t="str">
        <f ca="1">IF(AND(A49&gt;=1,A49&lt;=18),VLOOKUP(RANDBETWEEN(1,6),Table29[],2)," ")</f>
        <v>in near perfect condition.</v>
      </c>
      <c r="G49" s="52"/>
      <c r="H49" s="52"/>
      <c r="I49" s="52"/>
      <c r="J49" s="52"/>
      <c r="K49" s="52"/>
      <c r="L49" s="53"/>
    </row>
    <row r="50" spans="1:12" ht="16.5" thickTop="1" x14ac:dyDescent="0.25">
      <c r="A50" s="72"/>
      <c r="B50" s="54" t="str">
        <f ca="1">IF(AND(A49&gt;=1,E49="a plain gem")," ",IF(AND(A49&gt;=1,A49&lt;=18),"It has"," "))</f>
        <v xml:space="preserve"> </v>
      </c>
      <c r="C50" s="54" t="str">
        <f ca="1">IF(AND(A49&gt;=1,A49&lt;=18),IF(E49="a plain gem", "It is", VLOOKUP(RANDBETWEEN(1,4),Table36[],2))," ")</f>
        <v>It is</v>
      </c>
      <c r="D50" s="54" t="str">
        <f ca="1">IF(AND(A49&gt;=1,A49&lt;=18),VLOOKUP(RANDBETWEEN(1,20),Table13[],2)," ")</f>
        <v>asscher shaped</v>
      </c>
      <c r="E50" s="54" t="str">
        <f ca="1">IF(A49=" ", " ",IF(AND(A49&gt;=1,A49&lt;=18),IF(E49="a plain gem","and","gems")))</f>
        <v>and</v>
      </c>
      <c r="F50" s="54" t="str">
        <f ca="1">IF(A49=" "," ",IF(E49="a plain gem"," ","that are "))</f>
        <v xml:space="preserve"> </v>
      </c>
      <c r="G50" s="54" t="str">
        <f ca="1">IF(H50="both",VLOOKUP(RANDBETWEEN(1,8),Table15[],2)," ")</f>
        <v xml:space="preserve"> </v>
      </c>
      <c r="H50" s="54" t="str">
        <f ca="1">IF(AND(A49&gt;=1,A49&lt;=18),VLOOKUP(RANDBETWEEN(1,20),Table14[],2)," ")</f>
        <v>yellow</v>
      </c>
      <c r="I50" s="54" t="str">
        <f ca="1">IF(H50="both",VLOOKUP(RANDBETWEEN(1,11),Table14[],2)," ")</f>
        <v xml:space="preserve"> </v>
      </c>
      <c r="J50" s="54" t="str">
        <f ca="1">IF(H50="both","and"," ")</f>
        <v xml:space="preserve"> </v>
      </c>
      <c r="K50" s="54" t="str">
        <f ca="1">IF(H50="both",VLOOKUP(RANDBETWEEN(1,11),Table14[],2)," ")</f>
        <v xml:space="preserve"> </v>
      </c>
      <c r="L50" s="55" t="str">
        <f ca="1">IF(A49=" "," ","in color")</f>
        <v>in color</v>
      </c>
    </row>
    <row r="51" spans="1:12" ht="16.5" thickBot="1" x14ac:dyDescent="0.3">
      <c r="A51" s="73"/>
      <c r="B51" s="56" t="str">
        <f ca="1">IF(C49="a carved","It is carved with a depiction of"," ")</f>
        <v xml:space="preserve"> </v>
      </c>
      <c r="C51" s="57" t="str">
        <f ca="1">IF(B51="It is carved with a depiction of",VLOOKUP(RANDBETWEEN(1,6259),Table354[],2)," ")</f>
        <v xml:space="preserve"> </v>
      </c>
      <c r="D51" s="57" t="str">
        <f ca="1">IF(B51="It is carved with a depiction of",VLOOKUP(RANDBETWEEN(1,100),Table355[],2)," ")</f>
        <v xml:space="preserve"> </v>
      </c>
      <c r="E51" s="57" t="str">
        <f ca="1">IF(B51="It is carved with a depiction of",VLOOKUP(RANDBETWEEN(1,6259),Table354[],2)," ")</f>
        <v xml:space="preserve"> </v>
      </c>
      <c r="F51" s="57" t="str">
        <f ca="1">IF(B51="It is carved with a depiction of",VLOOKUP(RANDBETWEEN(1,2),Table357[],2)," ")</f>
        <v xml:space="preserve"> </v>
      </c>
      <c r="G51" s="57" t="str">
        <f ca="1">IF(B51="It is carved with a depiction of",VLOOKUP(RANDBETWEEN(1,25),Table358[],2)," ")</f>
        <v xml:space="preserve"> </v>
      </c>
      <c r="H51" s="57"/>
      <c r="I51" s="57"/>
      <c r="J51" s="57"/>
      <c r="K51" s="57"/>
      <c r="L51" s="58"/>
    </row>
    <row r="52" spans="1:12" ht="17.25" thickTop="1" thickBot="1" x14ac:dyDescent="0.3">
      <c r="A52" s="49"/>
    </row>
    <row r="53" spans="1:12" ht="17.25" thickTop="1" thickBot="1" x14ac:dyDescent="0.3">
      <c r="A53" s="51">
        <f ca="1">IF(AND($B$8&gt;=2,$B$8&lt;=18),2,IF(AND($C$8&gt;=2,$C$8&lt;18),2," "))</f>
        <v>2</v>
      </c>
      <c r="B53" s="52" t="str">
        <f ca="1">IF(AND(A53&gt;=1,A53&lt;=18),"You have found"," ")</f>
        <v>You have found</v>
      </c>
      <c r="C53" s="52" t="str">
        <f ca="1">IF(AND(A53&gt;=1,A53&lt;=18),IF(E53="a plain gem"," ",VLOOKUP(RANDBETWEEN(1,20),Table3[], 2))," ")</f>
        <v xml:space="preserve"> </v>
      </c>
      <c r="D53" s="52" t="str">
        <f ca="1">IF(A53=" "," ",IF(AND(A53&gt;=1,E53="a plain gem")," ",VLOOKUP(RANDBETWEEN(1,20),Table1[],2)))</f>
        <v xml:space="preserve"> </v>
      </c>
      <c r="E53" s="52" t="str">
        <f ca="1">IF(AND(A53&gt;=1,A53&lt;=18), VLOOKUP(RANDBETWEEN(1,100),Table31[],2)," ")</f>
        <v>a plain gem</v>
      </c>
      <c r="F53" s="52" t="str">
        <f ca="1">IF(AND(A53&gt;=1,A53&lt;=18),VLOOKUP(RANDBETWEEN(1,6),Table29[],2)," ")</f>
        <v>in pristine condition.</v>
      </c>
      <c r="G53" s="52"/>
      <c r="H53" s="52"/>
      <c r="I53" s="52"/>
      <c r="J53" s="52"/>
      <c r="K53" s="52"/>
      <c r="L53" s="53"/>
    </row>
    <row r="54" spans="1:12" ht="16.5" thickTop="1" x14ac:dyDescent="0.25">
      <c r="A54" s="72"/>
      <c r="B54" s="54" t="str">
        <f ca="1">IF(AND(A53&gt;=1,E53="a plain gem")," ",IF(AND(A53&gt;=1,A53&lt;=18),"It has"," "))</f>
        <v xml:space="preserve"> </v>
      </c>
      <c r="C54" s="54" t="str">
        <f ca="1">IF(AND(A53&gt;=1,A53&lt;=18),IF(E53="a plain gem", "It is", VLOOKUP(RANDBETWEEN(1,4),Table36[],2))," ")</f>
        <v>It is</v>
      </c>
      <c r="D54" s="54" t="str">
        <f ca="1">IF(AND(A53&gt;=1,A53&lt;=18),VLOOKUP(RANDBETWEEN(1,20),Table13[],2)," ")</f>
        <v>cushion shaped</v>
      </c>
      <c r="E54" s="54" t="str">
        <f ca="1">IF(A53=" ", " ",IF(AND(A53&gt;=1,A53&lt;=18),IF(E53="a plain gem","and","gems")))</f>
        <v>and</v>
      </c>
      <c r="F54" s="54" t="str">
        <f ca="1">IF(A53=" "," ",IF(E53="a plain gem"," ","that are "))</f>
        <v xml:space="preserve"> </v>
      </c>
      <c r="G54" s="54" t="str">
        <f ca="1">IF(H54="both",VLOOKUP(RANDBETWEEN(1,8),Table15[],2)," ")</f>
        <v xml:space="preserve"> </v>
      </c>
      <c r="H54" s="54" t="str">
        <f ca="1">IF(AND(A53&gt;=1,A53&lt;=18),VLOOKUP(RANDBETWEEN(1,20),Table14[],2)," ")</f>
        <v>white</v>
      </c>
      <c r="I54" s="54" t="str">
        <f ca="1">IF(H54="both",VLOOKUP(RANDBETWEEN(1,11),Table14[],2)," ")</f>
        <v xml:space="preserve"> </v>
      </c>
      <c r="J54" s="54" t="str">
        <f ca="1">IF(H54="both","and"," ")</f>
        <v xml:space="preserve"> </v>
      </c>
      <c r="K54" s="54" t="str">
        <f ca="1">IF(H54="both",VLOOKUP(RANDBETWEEN(1,11),Table14[],2)," ")</f>
        <v xml:space="preserve"> </v>
      </c>
      <c r="L54" s="55" t="str">
        <f ca="1">IF(A53=" "," ","in color")</f>
        <v>in color</v>
      </c>
    </row>
    <row r="55" spans="1:12" ht="16.5" thickBot="1" x14ac:dyDescent="0.3">
      <c r="A55" s="73"/>
      <c r="B55" s="56" t="str">
        <f ca="1">IF(C53="a carved","It is carved with a depiction of"," ")</f>
        <v xml:space="preserve"> </v>
      </c>
      <c r="C55" s="57" t="str">
        <f ca="1">IF(B55="It is carved with a depiction of",VLOOKUP(RANDBETWEEN(1,6259),Table354[],2)," ")</f>
        <v xml:space="preserve"> </v>
      </c>
      <c r="D55" s="57" t="str">
        <f ca="1">IF(B55="It is carved with a depiction of",VLOOKUP(RANDBETWEEN(1,100),Table355[],2)," ")</f>
        <v xml:space="preserve"> </v>
      </c>
      <c r="E55" s="57" t="str">
        <f ca="1">IF(B55="It is carved with a depiction of",VLOOKUP(RANDBETWEEN(1,6259),Table354[],2)," ")</f>
        <v xml:space="preserve"> </v>
      </c>
      <c r="F55" s="57" t="str">
        <f ca="1">IF(B55="It is carved with a depiction of",VLOOKUP(RANDBETWEEN(1,2),Table357[],2)," ")</f>
        <v xml:space="preserve"> </v>
      </c>
      <c r="G55" s="57" t="str">
        <f ca="1">IF(B55="It is carved with a depiction of",VLOOKUP(RANDBETWEEN(1,25),Table358[],2)," ")</f>
        <v xml:space="preserve"> </v>
      </c>
      <c r="H55" s="57"/>
      <c r="I55" s="57"/>
      <c r="J55" s="57"/>
      <c r="K55" s="57"/>
      <c r="L55" s="58"/>
    </row>
    <row r="56" spans="1:12" ht="17.25" thickTop="1" thickBot="1" x14ac:dyDescent="0.3">
      <c r="A56" s="49"/>
    </row>
    <row r="57" spans="1:12" ht="17.25" thickTop="1" thickBot="1" x14ac:dyDescent="0.3">
      <c r="A57" s="59">
        <f ca="1">IF(AND($B$8&gt;=3,$B$8&lt;=18),3,IF(AND($C$8&gt;=3,$C$8&lt;18),3," "))</f>
        <v>3</v>
      </c>
      <c r="B57" s="60" t="str">
        <f ca="1">IF(AND(A57&gt;=1,A57&lt;=18),"You have found"," ")</f>
        <v>You have found</v>
      </c>
      <c r="C57" s="60" t="str">
        <f ca="1">IF(AND(A57&gt;=1,A57&lt;=18),IF(E57="a plain gem"," ",VLOOKUP(RANDBETWEEN(1,20),Table3[], 2))," ")</f>
        <v xml:space="preserve"> </v>
      </c>
      <c r="D57" s="60" t="str">
        <f ca="1">IF(A57=" "," ",IF(AND(A57&gt;=1,E57="a plain gem")," ",VLOOKUP(RANDBETWEEN(1,20),Table1[],2)))</f>
        <v xml:space="preserve"> </v>
      </c>
      <c r="E57" s="60" t="str">
        <f ca="1">IF(AND(A57&gt;=1,A57&lt;=18), VLOOKUP(RANDBETWEEN(1,100),Table31[],2)," ")</f>
        <v>a plain gem</v>
      </c>
      <c r="F57" s="60" t="str">
        <f ca="1">IF(AND(A57&gt;=1,A57&lt;=18),VLOOKUP(RANDBETWEEN(1,6),Table29[],2)," ")</f>
        <v>in poor condition.</v>
      </c>
      <c r="G57" s="60"/>
      <c r="H57" s="60"/>
      <c r="I57" s="60"/>
      <c r="J57" s="60"/>
      <c r="K57" s="60"/>
      <c r="L57" s="61"/>
    </row>
    <row r="58" spans="1:12" ht="16.5" thickTop="1" x14ac:dyDescent="0.25">
      <c r="A58" s="72"/>
      <c r="B58" s="62" t="str">
        <f ca="1">IF(AND(A57&gt;=1,E57="a plain gem")," ",IF(AND(A57&gt;=1,A57&lt;=18),"It has"," "))</f>
        <v xml:space="preserve"> </v>
      </c>
      <c r="C58" s="62" t="str">
        <f ca="1">IF(AND(A57&gt;=1,A57&lt;=18),IF(E57="a plain gem", "It is", VLOOKUP(RANDBETWEEN(1,4),Table36[],2))," ")</f>
        <v>It is</v>
      </c>
      <c r="D58" s="62" t="str">
        <f ca="1">IF(AND(A57&gt;=1,A57&lt;=18),VLOOKUP(RANDBETWEEN(1,20),Table13[],2)," ")</f>
        <v>natural shaped</v>
      </c>
      <c r="E58" s="62" t="str">
        <f ca="1">IF(A57=" ", " ",IF(AND(A57&gt;=1,A57&lt;=18),IF(E57="a plain gem","and","gems")))</f>
        <v>and</v>
      </c>
      <c r="F58" s="62" t="str">
        <f ca="1">IF(A57=" "," ",IF(E57="a plain gem"," ","that are "))</f>
        <v xml:space="preserve"> </v>
      </c>
      <c r="G58" s="62" t="str">
        <f ca="1">IF(H58="both",VLOOKUP(RANDBETWEEN(1,8),Table15[],2)," ")</f>
        <v xml:space="preserve"> </v>
      </c>
      <c r="H58" s="62" t="str">
        <f ca="1">IF(AND(A57&gt;=1,A57&lt;=18),VLOOKUP(RANDBETWEEN(1,20),Table14[],2)," ")</f>
        <v>black</v>
      </c>
      <c r="I58" s="62" t="str">
        <f ca="1">IF(H58="both",VLOOKUP(RANDBETWEEN(1,11),Table14[],2)," ")</f>
        <v xml:space="preserve"> </v>
      </c>
      <c r="J58" s="62" t="str">
        <f ca="1">IF(H58="both","and"," ")</f>
        <v xml:space="preserve"> </v>
      </c>
      <c r="K58" s="62" t="str">
        <f ca="1">IF(H58="both",VLOOKUP(RANDBETWEEN(1,11),Table14[],2)," ")</f>
        <v xml:space="preserve"> </v>
      </c>
      <c r="L58" s="63" t="str">
        <f ca="1">IF(A57=" "," ","in color")</f>
        <v>in color</v>
      </c>
    </row>
    <row r="59" spans="1:12" ht="16.5" thickBot="1" x14ac:dyDescent="0.3">
      <c r="A59" s="73"/>
      <c r="B59" s="64" t="str">
        <f ca="1">IF(C57="a carved","It is carved with a depiction of"," ")</f>
        <v xml:space="preserve"> </v>
      </c>
      <c r="C59" s="65" t="str">
        <f ca="1">IF(B59="It is carved with a depiction of",VLOOKUP(RANDBETWEEN(1,6259),Table354[],2)," ")</f>
        <v xml:space="preserve"> </v>
      </c>
      <c r="D59" s="65" t="str">
        <f ca="1">IF(B59="It is carved with a depiction of",VLOOKUP(RANDBETWEEN(1,100),Table355[],2)," ")</f>
        <v xml:space="preserve"> </v>
      </c>
      <c r="E59" s="65" t="str">
        <f ca="1">IF(B59="It is carved with a depiction of",VLOOKUP(RANDBETWEEN(1,6259),Table354[],2)," ")</f>
        <v xml:space="preserve"> </v>
      </c>
      <c r="F59" s="65" t="str">
        <f ca="1">IF(B59="It is carved with a depiction of",VLOOKUP(RANDBETWEEN(1,2),Table357[],2)," ")</f>
        <v xml:space="preserve"> </v>
      </c>
      <c r="G59" s="65" t="str">
        <f ca="1">IF(B59="It is carved with a depiction of",VLOOKUP(RANDBETWEEN(1,25),Table358[],2)," ")</f>
        <v xml:space="preserve"> </v>
      </c>
      <c r="H59" s="65"/>
      <c r="I59" s="65"/>
      <c r="J59" s="65"/>
      <c r="K59" s="65"/>
      <c r="L59" s="66"/>
    </row>
    <row r="60" spans="1:12" ht="17.25" thickTop="1" thickBot="1" x14ac:dyDescent="0.3">
      <c r="A60" s="49"/>
    </row>
    <row r="61" spans="1:12" ht="17.25" thickTop="1" thickBot="1" x14ac:dyDescent="0.3">
      <c r="A61" s="51">
        <f ca="1">IF(AND($B$8&gt;=4,$B$8&lt;=18),4,IF(AND($C$8&gt;=4,$C$8&lt;18),4," "))</f>
        <v>4</v>
      </c>
      <c r="B61" s="52" t="str">
        <f ca="1">IF(AND(A61&gt;=1,A61&lt;=18),"You have found"," ")</f>
        <v>You have found</v>
      </c>
      <c r="C61" s="52" t="str">
        <f ca="1">IF(AND(A61&gt;=1,A61&lt;=18),IF(E61="a plain gem"," ",VLOOKUP(RANDBETWEEN(1,20),Table3[], 2))," ")</f>
        <v xml:space="preserve"> </v>
      </c>
      <c r="D61" s="52" t="str">
        <f ca="1">IF(A61=" "," ",IF(AND(A61&gt;=1,E61="a plain gem")," ",VLOOKUP(RANDBETWEEN(1,20),Table1[],2)))</f>
        <v xml:space="preserve"> </v>
      </c>
      <c r="E61" s="52" t="str">
        <f ca="1">IF(AND(A61&gt;=1,A61&lt;=18), VLOOKUP(RANDBETWEEN(1,100),Table31[],2)," ")</f>
        <v>a plain gem</v>
      </c>
      <c r="F61" s="52" t="str">
        <f ca="1">IF(AND(A61&gt;=1,A61&lt;=18),VLOOKUP(RANDBETWEEN(1,6),Table29[],2)," ")</f>
        <v>in pristine condition.</v>
      </c>
      <c r="G61" s="52"/>
      <c r="H61" s="52"/>
      <c r="I61" s="52"/>
      <c r="J61" s="52"/>
      <c r="K61" s="52"/>
      <c r="L61" s="53"/>
    </row>
    <row r="62" spans="1:12" ht="16.5" thickTop="1" x14ac:dyDescent="0.25">
      <c r="A62" s="72"/>
      <c r="B62" s="54" t="str">
        <f ca="1">IF(AND(A61&gt;=1,E61="a plain gem")," ",IF(AND(A61&gt;=1,A61&lt;=18),"It has"," "))</f>
        <v xml:space="preserve"> </v>
      </c>
      <c r="C62" s="54" t="str">
        <f ca="1">IF(AND(A61&gt;=1,A61&lt;=18),IF(E61="a plain gem", "It is", VLOOKUP(RANDBETWEEN(1,4),Table36[],2))," ")</f>
        <v>It is</v>
      </c>
      <c r="D62" s="54" t="str">
        <f ca="1">IF(AND(A61&gt;=1,A61&lt;=18),VLOOKUP(RANDBETWEEN(1,20),Table13[],2)," ")</f>
        <v>baguette shaped</v>
      </c>
      <c r="E62" s="54" t="str">
        <f ca="1">IF(A61=" ", " ",IF(AND(A61&gt;=1,A61&lt;=18),IF(E61="a plain gem","and","gems")))</f>
        <v>and</v>
      </c>
      <c r="F62" s="54" t="str">
        <f ca="1">IF(A61=" "," ",IF(E61="a plain gem"," ","that are "))</f>
        <v xml:space="preserve"> </v>
      </c>
      <c r="G62" s="54" t="str">
        <f ca="1">IF(H62="both",VLOOKUP(RANDBETWEEN(1,8),Table15[],2)," ")</f>
        <v xml:space="preserve"> </v>
      </c>
      <c r="H62" s="54" t="str">
        <f ca="1">IF(AND(A61&gt;=1,A61&lt;=18),VLOOKUP(RANDBETWEEN(1,20),Table14[],2)," ")</f>
        <v>red</v>
      </c>
      <c r="I62" s="54" t="str">
        <f ca="1">IF(H62="both",VLOOKUP(RANDBETWEEN(1,11),Table14[],2)," ")</f>
        <v xml:space="preserve"> </v>
      </c>
      <c r="J62" s="54" t="str">
        <f ca="1">IF(H62="both","and"," ")</f>
        <v xml:space="preserve"> </v>
      </c>
      <c r="K62" s="54" t="str">
        <f ca="1">IF(H62="both",VLOOKUP(RANDBETWEEN(1,11),Table14[],2)," ")</f>
        <v xml:space="preserve"> </v>
      </c>
      <c r="L62" s="55" t="str">
        <f ca="1">IF(A61=" "," ","in color")</f>
        <v>in color</v>
      </c>
    </row>
    <row r="63" spans="1:12" ht="16.5" thickBot="1" x14ac:dyDescent="0.3">
      <c r="A63" s="73"/>
      <c r="B63" s="56" t="str">
        <f ca="1">IF(C61="a carved","It is carved with a depiction of"," ")</f>
        <v xml:space="preserve"> </v>
      </c>
      <c r="C63" s="57" t="str">
        <f ca="1">IF(B63="It is carved with a depiction of",VLOOKUP(RANDBETWEEN(1,6259),Table354[],2)," ")</f>
        <v xml:space="preserve"> </v>
      </c>
      <c r="D63" s="57" t="str">
        <f ca="1">IF(B63="It is carved with a depiction of",VLOOKUP(RANDBETWEEN(1,100),Table355[],2)," ")</f>
        <v xml:space="preserve"> </v>
      </c>
      <c r="E63" s="57" t="str">
        <f ca="1">IF(B63="It is carved with a depiction of",VLOOKUP(RANDBETWEEN(1,6259),Table354[],2)," ")</f>
        <v xml:space="preserve"> </v>
      </c>
      <c r="F63" s="57" t="str">
        <f ca="1">IF(B63="It is carved with a depiction of",VLOOKUP(RANDBETWEEN(1,2),Table357[],2)," ")</f>
        <v xml:space="preserve"> </v>
      </c>
      <c r="G63" s="57" t="str">
        <f ca="1">IF(B63="It is carved with a depiction of",VLOOKUP(RANDBETWEEN(1,25),Table358[],2)," ")</f>
        <v xml:space="preserve"> </v>
      </c>
      <c r="H63" s="57"/>
      <c r="I63" s="57"/>
      <c r="J63" s="57"/>
      <c r="K63" s="57"/>
      <c r="L63" s="58"/>
    </row>
    <row r="64" spans="1:12" ht="17.25" thickTop="1" thickBot="1" x14ac:dyDescent="0.3">
      <c r="A64" s="49"/>
    </row>
    <row r="65" spans="1:12" ht="17.25" thickTop="1" thickBot="1" x14ac:dyDescent="0.3">
      <c r="A65" s="59">
        <f ca="1">IF(AND($B$8&gt;=5,$B$8&lt;=18),5,IF(AND($C$8&gt;=5,$C$8&lt;18),5," "))</f>
        <v>5</v>
      </c>
      <c r="B65" s="60" t="str">
        <f ca="1">IF(AND(A65&gt;=1,A65&lt;=18),"You have found"," ")</f>
        <v>You have found</v>
      </c>
      <c r="C65" s="60" t="str">
        <f ca="1">IF(AND(A65&gt;=1,A65&lt;=18),IF(E65="a plain gem"," ",VLOOKUP(RANDBETWEEN(1,20),Table3[], 2))," ")</f>
        <v>a dwarven</v>
      </c>
      <c r="D65" s="60" t="str">
        <f ca="1">IF(A65=" "," ",IF(AND(A65&gt;=1,E65="a plain gem")," ",VLOOKUP(RANDBETWEEN(1,20),Table1[],2)))</f>
        <v xml:space="preserve">mage stone </v>
      </c>
      <c r="E65" s="60" t="str">
        <f ca="1">IF(AND(A65&gt;=1,A65&lt;=18), VLOOKUP(RANDBETWEEN(1,100),Table31[],2)," ")</f>
        <v>eternity ring</v>
      </c>
      <c r="F65" s="60" t="str">
        <f ca="1">IF(AND(A65&gt;=1,A65&lt;=18),VLOOKUP(RANDBETWEEN(1,6),Table29[],2)," ")</f>
        <v>in pristine condition.</v>
      </c>
      <c r="G65" s="60"/>
      <c r="H65" s="60"/>
      <c r="I65" s="60"/>
      <c r="J65" s="60"/>
      <c r="K65" s="60"/>
      <c r="L65" s="61"/>
    </row>
    <row r="66" spans="1:12" ht="16.5" thickTop="1" x14ac:dyDescent="0.25">
      <c r="A66" s="72"/>
      <c r="B66" s="62" t="str">
        <f ca="1">IF(AND(A65&gt;=1,E65="a plain gem")," ",IF(AND(A65&gt;=1,A65&lt;=18),"It has"," "))</f>
        <v>It has</v>
      </c>
      <c r="C66" s="62">
        <f ca="1">IF(AND(A65&gt;=1,A65&lt;=18),IF(E65="a plain gem", "It is", VLOOKUP(RANDBETWEEN(1,4),Table36[],2))," ")</f>
        <v>2</v>
      </c>
      <c r="D66" s="62" t="str">
        <f ca="1">IF(AND(A65&gt;=1,A65&lt;=18),VLOOKUP(RANDBETWEEN(1,20),Table13[],2)," ")</f>
        <v>oval shaped</v>
      </c>
      <c r="E66" s="62" t="str">
        <f ca="1">IF(A65=" ", " ",IF(AND(A65&gt;=1,A65&lt;=18),IF(E65="a plain gem","and","gems")))</f>
        <v>gems</v>
      </c>
      <c r="F66" s="62" t="str">
        <f ca="1">IF(A65=" "," ",IF(E65="a plain gem"," ","that are "))</f>
        <v xml:space="preserve">that are </v>
      </c>
      <c r="G66" s="62" t="str">
        <f ca="1">IF(H66="both",VLOOKUP(RANDBETWEEN(1,8),Table15[],2)," ")</f>
        <v xml:space="preserve"> </v>
      </c>
      <c r="H66" s="62" t="str">
        <f ca="1">IF(AND(A65&gt;=1,A65&lt;=18),VLOOKUP(RANDBETWEEN(1,20),Table14[],2)," ")</f>
        <v>brown</v>
      </c>
      <c r="I66" s="62" t="str">
        <f ca="1">IF(H66="both",VLOOKUP(RANDBETWEEN(1,11),Table14[],2)," ")</f>
        <v xml:space="preserve"> </v>
      </c>
      <c r="J66" s="62" t="str">
        <f ca="1">IF(H66="both","and"," ")</f>
        <v xml:space="preserve"> </v>
      </c>
      <c r="K66" s="62" t="str">
        <f ca="1">IF(H66="both",VLOOKUP(RANDBETWEEN(1,11),Table14[],2)," ")</f>
        <v xml:space="preserve"> </v>
      </c>
      <c r="L66" s="63" t="str">
        <f ca="1">IF(A65=" "," ","in color")</f>
        <v>in color</v>
      </c>
    </row>
    <row r="67" spans="1:12" ht="16.5" thickBot="1" x14ac:dyDescent="0.3">
      <c r="A67" s="73"/>
      <c r="B67" s="64" t="str">
        <f ca="1">IF(C65="a carved","It is carved with a depiction of"," ")</f>
        <v xml:space="preserve"> </v>
      </c>
      <c r="C67" s="65" t="str">
        <f ca="1">IF(B67="It is carved with a depiction of",VLOOKUP(RANDBETWEEN(1,6259),Table354[],2)," ")</f>
        <v xml:space="preserve"> </v>
      </c>
      <c r="D67" s="65" t="str">
        <f ca="1">IF(B67="It is carved with a depiction of",VLOOKUP(RANDBETWEEN(1,100),Table355[],2)," ")</f>
        <v xml:space="preserve"> </v>
      </c>
      <c r="E67" s="65" t="str">
        <f ca="1">IF(B67="It is carved with a depiction of",VLOOKUP(RANDBETWEEN(1,6259),Table354[],2)," ")</f>
        <v xml:space="preserve"> </v>
      </c>
      <c r="F67" s="65" t="str">
        <f ca="1">IF(B67="It is carved with a depiction of",VLOOKUP(RANDBETWEEN(1,2),Table357[],2)," ")</f>
        <v xml:space="preserve"> </v>
      </c>
      <c r="G67" s="65" t="str">
        <f ca="1">IF(B67="It is carved with a depiction of",VLOOKUP(RANDBETWEEN(1,25),Table358[],2)," ")</f>
        <v xml:space="preserve"> </v>
      </c>
      <c r="H67" s="65"/>
      <c r="I67" s="65"/>
      <c r="J67" s="65"/>
      <c r="K67" s="65"/>
      <c r="L67" s="66"/>
    </row>
    <row r="68" spans="1:12" ht="17.25" thickTop="1" thickBot="1" x14ac:dyDescent="0.3">
      <c r="A68" s="49"/>
      <c r="I68" s="86"/>
      <c r="J68" s="85"/>
    </row>
    <row r="69" spans="1:12" ht="17.25" thickTop="1" thickBot="1" x14ac:dyDescent="0.3">
      <c r="A69" s="51">
        <f ca="1">IF(AND($B$8&gt;=6,$B$8&lt;=18),6,IF(AND($C$8&gt;=6,$C$8&lt;18),6," "))</f>
        <v>6</v>
      </c>
      <c r="B69" s="52" t="str">
        <f ca="1">IF(AND(A69&gt;=1,A69&lt;=18),"You have found"," ")</f>
        <v>You have found</v>
      </c>
      <c r="C69" s="52" t="str">
        <f ca="1">IF(AND(A69&gt;=1,A69&lt;=18),IF(E69="a plain gem"," ",VLOOKUP(RANDBETWEEN(1,20),Table3[], 2))," ")</f>
        <v xml:space="preserve"> </v>
      </c>
      <c r="D69" s="52" t="str">
        <f ca="1">IF(A69=" "," ",IF(AND(A69&gt;=1,E69="a plain gem")," ",VLOOKUP(RANDBETWEEN(1,20),Table1[],2)))</f>
        <v xml:space="preserve"> </v>
      </c>
      <c r="E69" s="52" t="str">
        <f ca="1">IF(AND(A69&gt;=1,A69&lt;=18), VLOOKUP(RANDBETWEEN(1,100),Table31[],2)," ")</f>
        <v>a plain gem</v>
      </c>
      <c r="F69" s="52" t="str">
        <f ca="1">IF(AND(A69&gt;=1,A69&lt;=18),VLOOKUP(RANDBETWEEN(1,6),Table29[],2)," ")</f>
        <v>in very good condition.</v>
      </c>
      <c r="G69" s="52"/>
      <c r="H69" s="52"/>
      <c r="I69" s="52"/>
      <c r="J69" s="52"/>
      <c r="K69" s="52"/>
      <c r="L69" s="53"/>
    </row>
    <row r="70" spans="1:12" ht="16.5" thickTop="1" x14ac:dyDescent="0.25">
      <c r="A70" s="72"/>
      <c r="B70" s="54" t="str">
        <f ca="1">IF(AND(A69&gt;=1,E69="a plain gem")," ",IF(AND(A69&gt;=1,A69&lt;=18),"It has"," "))</f>
        <v xml:space="preserve"> </v>
      </c>
      <c r="C70" s="54" t="str">
        <f ca="1">IF(AND(A69&gt;=1,A69&lt;=18),IF(E69="a plain gem", "It is", VLOOKUP(RANDBETWEEN(1,4),Table36[],2))," ")</f>
        <v>It is</v>
      </c>
      <c r="D70" s="54" t="str">
        <f ca="1">IF(AND(A69&gt;=1,A69&lt;=18),VLOOKUP(RANDBETWEEN(1,20),Table13[],2)," ")</f>
        <v>natural shaped</v>
      </c>
      <c r="E70" s="54" t="str">
        <f ca="1">IF(A69=" ", " ",IF(AND(A69&gt;=1,A69&lt;=18),IF(E69="a plain gem","and","gems")))</f>
        <v>and</v>
      </c>
      <c r="F70" s="54" t="str">
        <f ca="1">IF(A69=" "," ",IF(E69="a plain gem"," ","that are "))</f>
        <v xml:space="preserve"> </v>
      </c>
      <c r="G70" s="54" t="str">
        <f ca="1">IF(H70="both",VLOOKUP(RANDBETWEEN(1,8),Table15[],2)," ")</f>
        <v>blotched</v>
      </c>
      <c r="H70" s="54" t="str">
        <f ca="1">IF(AND(A69&gt;=1,A69&lt;=18),VLOOKUP(RANDBETWEEN(1,20),Table14[],2)," ")</f>
        <v>both</v>
      </c>
      <c r="I70" s="54" t="str">
        <f ca="1">IF(H70="both",VLOOKUP(RANDBETWEEN(1,11),Table14[],2)," ")</f>
        <v>green</v>
      </c>
      <c r="J70" s="54" t="str">
        <f ca="1">IF(H70="both","and"," ")</f>
        <v>and</v>
      </c>
      <c r="K70" s="54" t="str">
        <f ca="1">IF(H70="both",VLOOKUP(RANDBETWEEN(1,11),Table14[],2)," ")</f>
        <v>white</v>
      </c>
      <c r="L70" s="55" t="str">
        <f ca="1">IF(A69=" "," ","in color")</f>
        <v>in color</v>
      </c>
    </row>
    <row r="71" spans="1:12" ht="16.5" thickBot="1" x14ac:dyDescent="0.3">
      <c r="A71" s="73"/>
      <c r="B71" s="56" t="str">
        <f ca="1">IF(C69="a carved","It is carved with a depiction of"," ")</f>
        <v xml:space="preserve"> </v>
      </c>
      <c r="C71" s="57" t="str">
        <f ca="1">IF(B71="It is carved with a depiction of",VLOOKUP(RANDBETWEEN(1,6259),Table354[],2)," ")</f>
        <v xml:space="preserve"> </v>
      </c>
      <c r="D71" s="57" t="str">
        <f ca="1">IF(B71="It is carved with a depiction of",VLOOKUP(RANDBETWEEN(1,100),Table355[],2)," ")</f>
        <v xml:space="preserve"> </v>
      </c>
      <c r="E71" s="57" t="str">
        <f ca="1">IF(B71="It is carved with a depiction of",VLOOKUP(RANDBETWEEN(1,6259),Table354[],2)," ")</f>
        <v xml:space="preserve"> </v>
      </c>
      <c r="F71" s="57" t="str">
        <f ca="1">IF(B71="It is carved with a depiction of",VLOOKUP(RANDBETWEEN(1,2),Table357[],2)," ")</f>
        <v xml:space="preserve"> </v>
      </c>
      <c r="G71" s="57" t="str">
        <f ca="1">IF(B71="It is carved with a depiction of",VLOOKUP(RANDBETWEEN(1,25),Table358[],2)," ")</f>
        <v xml:space="preserve"> </v>
      </c>
      <c r="H71" s="57"/>
      <c r="I71" s="57"/>
      <c r="J71" s="57"/>
      <c r="K71" s="57"/>
      <c r="L71" s="58"/>
    </row>
    <row r="72" spans="1:12" ht="17.25" thickTop="1" thickBot="1" x14ac:dyDescent="0.3">
      <c r="A72" s="49"/>
    </row>
    <row r="73" spans="1:12" ht="17.25" thickTop="1" thickBot="1" x14ac:dyDescent="0.3">
      <c r="A73" s="59">
        <f ca="1">IF(AND($B$8&gt;=7,$B$8&lt;=18),7,IF(AND($C$8&gt;=7,$C$8&lt;18),7," "))</f>
        <v>7</v>
      </c>
      <c r="B73" s="60" t="str">
        <f ca="1">IF(AND(A73&gt;=1,A73&lt;=18),"You have found"," ")</f>
        <v>You have found</v>
      </c>
      <c r="C73" s="60" t="str">
        <f ca="1">IF(AND(A73&gt;=1,A73&lt;=18),IF(E73="a plain gem"," ",VLOOKUP(RANDBETWEEN(1,20),Table3[], 2))," ")</f>
        <v xml:space="preserve"> </v>
      </c>
      <c r="D73" s="60" t="str">
        <f ca="1">IF(A73=" "," ",IF(AND(A73&gt;=1,E73="a plain gem")," ",VLOOKUP(RANDBETWEEN(1,20),Table1[],2)))</f>
        <v xml:space="preserve"> </v>
      </c>
      <c r="E73" s="60" t="str">
        <f ca="1">IF(AND(A73&gt;=1,A73&lt;=18), VLOOKUP(RANDBETWEEN(1,100),Table31[],2)," ")</f>
        <v>a plain gem</v>
      </c>
      <c r="F73" s="60" t="str">
        <f ca="1">IF(AND(A73&gt;=1,A73&lt;=18),VLOOKUP(RANDBETWEEN(1,6),Table29[],2)," ")</f>
        <v>in good condition.</v>
      </c>
      <c r="G73" s="60"/>
      <c r="H73" s="60"/>
      <c r="I73" s="60"/>
      <c r="J73" s="60"/>
      <c r="K73" s="60"/>
      <c r="L73" s="61"/>
    </row>
    <row r="74" spans="1:12" ht="16.5" thickTop="1" x14ac:dyDescent="0.25">
      <c r="A74" s="72"/>
      <c r="B74" s="62" t="str">
        <f ca="1">IF(AND(A73&gt;=1,E73="a plain gem")," ",IF(AND(A73&gt;=1,A73&lt;=18),"It has"," "))</f>
        <v xml:space="preserve"> </v>
      </c>
      <c r="C74" s="62" t="str">
        <f ca="1">IF(AND(A73&gt;=1,A73&lt;=18),IF(E73="a plain gem", "It is", VLOOKUP(RANDBETWEEN(1,4),Table36[],2))," ")</f>
        <v>It is</v>
      </c>
      <c r="D74" s="62" t="str">
        <f ca="1">IF(AND(A73&gt;=1,A73&lt;=18),VLOOKUP(RANDBETWEEN(1,20),Table13[],2)," ")</f>
        <v>trillion shaped</v>
      </c>
      <c r="E74" s="62" t="str">
        <f ca="1">IF(A73=" ", " ",IF(AND(A73&gt;=1,A73&lt;=18),IF(E73="a plain gem","and","gems")))</f>
        <v>and</v>
      </c>
      <c r="F74" s="62" t="str">
        <f ca="1">IF(A73=" "," ",IF(E73="a plain gem"," ","that are "))</f>
        <v xml:space="preserve"> </v>
      </c>
      <c r="G74" s="62" t="str">
        <f ca="1">IF(H74="both",VLOOKUP(RANDBETWEEN(1,8),Table15[],2)," ")</f>
        <v>spotted</v>
      </c>
      <c r="H74" s="62" t="str">
        <f ca="1">IF(AND(A73&gt;=1,A73&lt;=18),VLOOKUP(RANDBETWEEN(1,20),Table14[],2)," ")</f>
        <v>both</v>
      </c>
      <c r="I74" s="62" t="str">
        <f ca="1">IF(H74="both",VLOOKUP(RANDBETWEEN(1,11),Table14[],2)," ")</f>
        <v>black</v>
      </c>
      <c r="J74" s="62" t="str">
        <f ca="1">IF(H74="both","and"," ")</f>
        <v>and</v>
      </c>
      <c r="K74" s="62" t="str">
        <f ca="1">IF(H74="both",VLOOKUP(RANDBETWEEN(1,11),Table14[],2)," ")</f>
        <v>yellow</v>
      </c>
      <c r="L74" s="63" t="str">
        <f ca="1">IF(A73=" "," ","in color")</f>
        <v>in color</v>
      </c>
    </row>
    <row r="75" spans="1:12" ht="16.5" thickBot="1" x14ac:dyDescent="0.3">
      <c r="A75" s="73"/>
      <c r="B75" s="64" t="str">
        <f ca="1">IF(C73="a carved","It is carved with a depiction of"," ")</f>
        <v xml:space="preserve"> </v>
      </c>
      <c r="C75" s="65" t="str">
        <f ca="1">IF(B75="It is carved with a depiction of",VLOOKUP(RANDBETWEEN(1,6259),Table354[],2)," ")</f>
        <v xml:space="preserve"> </v>
      </c>
      <c r="D75" s="65" t="str">
        <f ca="1">IF(B75="It is carved with a depiction of",VLOOKUP(RANDBETWEEN(1,100),Table355[],2)," ")</f>
        <v xml:space="preserve"> </v>
      </c>
      <c r="E75" s="65" t="str">
        <f ca="1">IF(B75="It is carved with a depiction of",VLOOKUP(RANDBETWEEN(1,6259),Table354[],2)," ")</f>
        <v xml:space="preserve"> </v>
      </c>
      <c r="F75" s="65" t="str">
        <f ca="1">IF(B75="It is carved with a depiction of",VLOOKUP(RANDBETWEEN(1,2),Table357[],2)," ")</f>
        <v xml:space="preserve"> </v>
      </c>
      <c r="G75" s="65" t="str">
        <f ca="1">IF(B75="It is carved with a depiction of",VLOOKUP(RANDBETWEEN(1,25),Table358[],2)," ")</f>
        <v xml:space="preserve"> </v>
      </c>
      <c r="H75" s="65"/>
      <c r="I75" s="65"/>
      <c r="J75" s="65"/>
      <c r="K75" s="65"/>
      <c r="L75" s="66"/>
    </row>
    <row r="76" spans="1:12" ht="17.25" thickTop="1" thickBot="1" x14ac:dyDescent="0.3">
      <c r="A76" s="49"/>
    </row>
    <row r="77" spans="1:12" ht="17.25" thickTop="1" thickBot="1" x14ac:dyDescent="0.3">
      <c r="A77" s="51">
        <f ca="1">IF(AND($B$8&gt;=8,$B$8&lt;=18),8,IF(AND($C$8&gt;=8,$C$8&lt;18),8," "))</f>
        <v>8</v>
      </c>
      <c r="B77" s="52" t="str">
        <f ca="1">IF(AND(A77&gt;=1,A77&lt;=18),"You have found"," ")</f>
        <v>You have found</v>
      </c>
      <c r="C77" s="52" t="str">
        <f ca="1">IF(AND(A77&gt;=1,A77&lt;=18),IF(E77="a plain gem"," ",VLOOKUP(RANDBETWEEN(1,20),Table3[], 2))," ")</f>
        <v xml:space="preserve"> </v>
      </c>
      <c r="D77" s="52" t="str">
        <f ca="1">IF(A77=" "," ",IF(AND(A77&gt;=1,E77="a plain gem")," ",VLOOKUP(RANDBETWEEN(1,20),Table1[],2)))</f>
        <v xml:space="preserve"> </v>
      </c>
      <c r="E77" s="52" t="str">
        <f ca="1">IF(AND(A77&gt;=1,A77&lt;=18), VLOOKUP(RANDBETWEEN(1,100),Table31[],2)," ")</f>
        <v>a plain gem</v>
      </c>
      <c r="F77" s="52" t="str">
        <f ca="1">IF(AND(A77&gt;=1,A77&lt;=18),VLOOKUP(RANDBETWEEN(1,6),Table29[],2)," ")</f>
        <v>in poor condition.</v>
      </c>
      <c r="G77" s="52"/>
      <c r="H77" s="52"/>
      <c r="I77" s="52"/>
      <c r="J77" s="52"/>
      <c r="K77" s="52"/>
      <c r="L77" s="53"/>
    </row>
    <row r="78" spans="1:12" ht="16.5" thickTop="1" x14ac:dyDescent="0.25">
      <c r="A78" s="72"/>
      <c r="B78" s="54" t="str">
        <f ca="1">IF(AND(A77&gt;=1,E77="a plain gem")," ",IF(AND(A77&gt;=1,A77&lt;=18),"It has"," "))</f>
        <v xml:space="preserve"> </v>
      </c>
      <c r="C78" s="54" t="str">
        <f ca="1">IF(AND(A77&gt;=1,A77&lt;=18),IF(E77="a plain gem", "It is", VLOOKUP(RANDBETWEEN(1,4),Table36[],2))," ")</f>
        <v>It is</v>
      </c>
      <c r="D78" s="54" t="str">
        <f ca="1">IF(AND(A77&gt;=1,A77&lt;=18),VLOOKUP(RANDBETWEEN(1,20),Table13[],2)," ")</f>
        <v>buff-top shaped</v>
      </c>
      <c r="E78" s="54" t="str">
        <f ca="1">IF(A77=" ", " ",IF(AND(A77&gt;=1,A77&lt;=18),IF(E77="a plain gem","and","gems")))</f>
        <v>and</v>
      </c>
      <c r="F78" s="54" t="str">
        <f ca="1">IF(A77=" "," ",IF(E77="a plain gem"," ","that are "))</f>
        <v xml:space="preserve"> </v>
      </c>
      <c r="G78" s="54" t="str">
        <f ca="1">IF(H78="both",VLOOKUP(RANDBETWEEN(1,8),Table15[],2)," ")</f>
        <v xml:space="preserve"> </v>
      </c>
      <c r="H78" s="54" t="str">
        <f ca="1">IF(AND(A77&gt;=1,A77&lt;=18),VLOOKUP(RANDBETWEEN(1,20),Table14[],2)," ")</f>
        <v>blue</v>
      </c>
      <c r="I78" s="54" t="str">
        <f ca="1">IF(H78="both",VLOOKUP(RANDBETWEEN(1,11),Table14[],2)," ")</f>
        <v xml:space="preserve"> </v>
      </c>
      <c r="J78" s="54" t="str">
        <f ca="1">IF(H78="both","and"," ")</f>
        <v xml:space="preserve"> </v>
      </c>
      <c r="K78" s="54" t="str">
        <f ca="1">IF(H78="both",VLOOKUP(RANDBETWEEN(1,11),Table14[],2)," ")</f>
        <v xml:space="preserve"> </v>
      </c>
      <c r="L78" s="55" t="str">
        <f ca="1">IF(A77=" "," ","in color")</f>
        <v>in color</v>
      </c>
    </row>
    <row r="79" spans="1:12" ht="16.5" thickBot="1" x14ac:dyDescent="0.3">
      <c r="A79" s="73"/>
      <c r="B79" s="57" t="str">
        <f ca="1">IF(C77="a carved","It is carved with a depiction of"," ")</f>
        <v xml:space="preserve"> </v>
      </c>
      <c r="C79" s="57" t="str">
        <f ca="1">IF(B79="It is carved with a depiction of",VLOOKUP(RANDBETWEEN(1,6259),Table354[],2)," ")</f>
        <v xml:space="preserve"> </v>
      </c>
      <c r="D79" s="57" t="str">
        <f ca="1">IF(B79="It is carved with a depiction of",VLOOKUP(RANDBETWEEN(1,100),Table355[],2)," ")</f>
        <v xml:space="preserve"> </v>
      </c>
      <c r="E79" s="57" t="str">
        <f ca="1">IF(B79="It is carved with a depiction of",VLOOKUP(RANDBETWEEN(1,6259),Table354[],2)," ")</f>
        <v xml:space="preserve"> </v>
      </c>
      <c r="F79" s="57" t="str">
        <f ca="1">IF(B79="It is carved with a depiction of",VLOOKUP(RANDBETWEEN(1,2),Table357[],2)," ")</f>
        <v xml:space="preserve"> </v>
      </c>
      <c r="G79" s="57" t="str">
        <f ca="1">IF(B79="It is carved with a depiction of",VLOOKUP(RANDBETWEEN(1,25),Table358[],2)," ")</f>
        <v xml:space="preserve"> </v>
      </c>
      <c r="H79" s="57"/>
      <c r="I79" s="57"/>
      <c r="J79" s="57"/>
      <c r="K79" s="57"/>
      <c r="L79" s="58"/>
    </row>
    <row r="80" spans="1:12" ht="17.25" thickTop="1" thickBot="1" x14ac:dyDescent="0.3">
      <c r="A80" s="49"/>
    </row>
    <row r="81" spans="1:12" ht="17.25" thickTop="1" thickBot="1" x14ac:dyDescent="0.3">
      <c r="A81" s="59">
        <f ca="1">IF(AND($B$8&gt;=9,$B$8&lt;=18),9,IF(AND($C$8&gt;=9,$C$8&lt;18),9," "))</f>
        <v>9</v>
      </c>
      <c r="B81" s="60" t="str">
        <f ca="1">IF(AND(A81&gt;=1,A81&lt;=18),"You have found"," ")</f>
        <v>You have found</v>
      </c>
      <c r="C81" s="60" t="str">
        <f ca="1">IF(AND(A81&gt;=1,A81&lt;=18),IF(E81="a plain gem"," ",VLOOKUP(RANDBETWEEN(1,20),Table3[], 2))," ")</f>
        <v xml:space="preserve"> </v>
      </c>
      <c r="D81" s="60" t="str">
        <f ca="1">IF(A81=" "," ",IF(AND(A81&gt;=1,E81="a plain gem")," ",VLOOKUP(RANDBETWEEN(1,20),Table1[],2)))</f>
        <v xml:space="preserve"> </v>
      </c>
      <c r="E81" s="60" t="str">
        <f ca="1">IF(AND(A81&gt;=1,A81&lt;=18), VLOOKUP(RANDBETWEEN(1,100),Table31[],2)," ")</f>
        <v>a plain gem</v>
      </c>
      <c r="F81" s="60" t="str">
        <f ca="1">IF(AND(A81&gt;=1,A81&lt;=18),VLOOKUP(RANDBETWEEN(1,6),Table29[],2)," ")</f>
        <v>in near perfect condition.</v>
      </c>
      <c r="G81" s="60"/>
      <c r="H81" s="60"/>
      <c r="I81" s="60"/>
      <c r="J81" s="60"/>
      <c r="K81" s="60"/>
      <c r="L81" s="61"/>
    </row>
    <row r="82" spans="1:12" ht="16.5" thickTop="1" x14ac:dyDescent="0.25">
      <c r="A82" s="72"/>
      <c r="B82" s="62" t="str">
        <f ca="1">IF(AND(A81&gt;=1,E81="a plain gem")," ",IF(AND(A81&gt;=1,A81&lt;=18),"It has"," "))</f>
        <v xml:space="preserve"> </v>
      </c>
      <c r="C82" s="62" t="str">
        <f ca="1">IF(AND(A81&gt;=1,A81&lt;=18),IF(E81="a plain gem", "It is", VLOOKUP(RANDBETWEEN(1,4),Table36[],2))," ")</f>
        <v>It is</v>
      </c>
      <c r="D82" s="62" t="str">
        <f ca="1">IF(AND(A81&gt;=1,A81&lt;=18),VLOOKUP(RANDBETWEEN(1,20),Table13[],2)," ")</f>
        <v>buff-top shaped</v>
      </c>
      <c r="E82" s="62" t="str">
        <f ca="1">IF(A81=" ", " ",IF(AND(A81&gt;=1,A81&lt;=18),IF(E81="a plain gem","and","gems")))</f>
        <v>and</v>
      </c>
      <c r="F82" s="62" t="str">
        <f ca="1">IF(A81=" "," ",IF(E81="a plain gem"," ","that are "))</f>
        <v xml:space="preserve"> </v>
      </c>
      <c r="G82" s="62" t="str">
        <f ca="1">IF(H82="both",VLOOKUP(RANDBETWEEN(1,8),Table15[],2)," ")</f>
        <v xml:space="preserve"> </v>
      </c>
      <c r="H82" s="62" t="str">
        <f ca="1">IF(AND(A81&gt;=1,A81&lt;=18),VLOOKUP(RANDBETWEEN(1,20),Table14[],2)," ")</f>
        <v>orange</v>
      </c>
      <c r="I82" s="62" t="str">
        <f ca="1">IF(H82="both",VLOOKUP(RANDBETWEEN(1,11),Table14[],2)," ")</f>
        <v xml:space="preserve"> </v>
      </c>
      <c r="J82" s="62" t="str">
        <f ca="1">IF(H82="both","and"," ")</f>
        <v xml:space="preserve"> </v>
      </c>
      <c r="K82" s="62" t="str">
        <f ca="1">IF(H82="both",VLOOKUP(RANDBETWEEN(1,11),Table14[],2)," ")</f>
        <v xml:space="preserve"> </v>
      </c>
      <c r="L82" s="63" t="str">
        <f ca="1">IF(A81=" "," ","in color")</f>
        <v>in color</v>
      </c>
    </row>
    <row r="83" spans="1:12" ht="16.5" thickBot="1" x14ac:dyDescent="0.3">
      <c r="A83" s="73"/>
      <c r="B83" s="64" t="str">
        <f ca="1">IF(C81="a carved","It is carved with a depiction of"," ")</f>
        <v xml:space="preserve"> </v>
      </c>
      <c r="C83" s="65" t="str">
        <f ca="1">IF(B83="It is carved with a depiction of",VLOOKUP(RANDBETWEEN(1,6259),Table354[],2)," ")</f>
        <v xml:space="preserve"> </v>
      </c>
      <c r="D83" s="65" t="str">
        <f ca="1">IF(B83="It is carved with a depiction of",VLOOKUP(RANDBETWEEN(1,100),Table355[],2)," ")</f>
        <v xml:space="preserve"> </v>
      </c>
      <c r="E83" s="65" t="str">
        <f ca="1">IF(B83="It is carved with a depiction of",VLOOKUP(RANDBETWEEN(1,6259),Table354[],2)," ")</f>
        <v xml:space="preserve"> </v>
      </c>
      <c r="F83" s="65" t="str">
        <f ca="1">IF(B83="It is carved with a depiction of",VLOOKUP(RANDBETWEEN(1,2),Table357[],2)," ")</f>
        <v xml:space="preserve"> </v>
      </c>
      <c r="G83" s="65" t="str">
        <f ca="1">IF(B83="It is carved with a depiction of",VLOOKUP(RANDBETWEEN(1,25),Table358[],2)," ")</f>
        <v xml:space="preserve"> </v>
      </c>
      <c r="H83" s="65"/>
      <c r="I83" s="65"/>
      <c r="J83" s="65"/>
      <c r="K83" s="65"/>
      <c r="L83" s="66"/>
    </row>
    <row r="84" spans="1:12" ht="17.25" thickTop="1" thickBot="1" x14ac:dyDescent="0.3">
      <c r="A84" s="49"/>
      <c r="B84" s="79"/>
    </row>
    <row r="85" spans="1:12" ht="17.25" thickTop="1" thickBot="1" x14ac:dyDescent="0.3">
      <c r="A85" s="68">
        <f ca="1">IF(AND($B$8&gt;=10,$B$8&lt;=18),10,IF(AND($C$8&gt;=10,$C$8&lt;18),10," "))</f>
        <v>10</v>
      </c>
      <c r="B85" s="52" t="str">
        <f ca="1">IF(AND(A85&gt;=1,A85&lt;=18),"You have found"," ")</f>
        <v>You have found</v>
      </c>
      <c r="C85" s="52" t="str">
        <f ca="1">IF(AND(A85&gt;=1,A85&lt;=18),IF(E85="a plain gem"," ",VLOOKUP(RANDBETWEEN(1,20),Table3[], 2))," ")</f>
        <v xml:space="preserve"> </v>
      </c>
      <c r="D85" s="52" t="str">
        <f ca="1">IF(A85=" "," ",IF(AND(A85&gt;=1,E85="a plain gem")," ",VLOOKUP(RANDBETWEEN(1,20),Table1[],2)))</f>
        <v xml:space="preserve"> </v>
      </c>
      <c r="E85" s="52" t="str">
        <f ca="1">IF(AND(A85&gt;=1,A85&lt;=18), VLOOKUP(RANDBETWEEN(1,100),Table31[],2)," ")</f>
        <v>a plain gem</v>
      </c>
      <c r="F85" s="52" t="str">
        <f ca="1">IF(AND(A85&gt;=1,A85&lt;=18),VLOOKUP(RANDBETWEEN(1,6),Table29[],2)," ")</f>
        <v>in very poor condition.</v>
      </c>
      <c r="G85" s="52"/>
      <c r="H85" s="52"/>
      <c r="I85" s="52"/>
      <c r="J85" s="52"/>
      <c r="K85" s="52"/>
      <c r="L85" s="53"/>
    </row>
    <row r="86" spans="1:12" ht="16.5" thickTop="1" x14ac:dyDescent="0.25">
      <c r="A86" s="72"/>
      <c r="B86" s="54" t="str">
        <f ca="1">IF(AND(A85&gt;=1,E85="a plain gem")," ",IF(AND(A85&gt;=1,A85&lt;=18),"It has"," "))</f>
        <v xml:space="preserve"> </v>
      </c>
      <c r="C86" s="54" t="str">
        <f ca="1">IF(AND(A85&gt;=1,A85&lt;=18),IF(E85="a plain gem", "It is", VLOOKUP(RANDBETWEEN(1,4),Table36[],2))," ")</f>
        <v>It is</v>
      </c>
      <c r="D86" s="54" t="str">
        <f ca="1">IF(AND(A85&gt;=1,A85&lt;=18),VLOOKUP(RANDBETWEEN(1,20),Table13[],2)," ")</f>
        <v>princess shaped</v>
      </c>
      <c r="E86" s="54" t="str">
        <f ca="1">IF(A85=" ", " ",IF(AND(A85&gt;=1,A85&lt;=18),IF(E85="a plain gem","and","gems")))</f>
        <v>and</v>
      </c>
      <c r="F86" s="54" t="str">
        <f ca="1">IF(A85=" "," ",IF(E85="a plain gem"," ","that are "))</f>
        <v xml:space="preserve"> </v>
      </c>
      <c r="G86" s="54" t="str">
        <f ca="1">IF(H86="both",VLOOKUP(RANDBETWEEN(1,8),Table15[],2)," ")</f>
        <v>striped</v>
      </c>
      <c r="H86" s="54" t="str">
        <f ca="1">IF(AND(A85&gt;=1,A85&lt;=18),VLOOKUP(RANDBETWEEN(1,20),Table14[],2)," ")</f>
        <v>both</v>
      </c>
      <c r="I86" s="54" t="str">
        <f ca="1">IF(H86="both",VLOOKUP(RANDBETWEEN(1,11),Table14[],2)," ")</f>
        <v>green</v>
      </c>
      <c r="J86" s="54" t="str">
        <f ca="1">IF(H86="both","and"," ")</f>
        <v>and</v>
      </c>
      <c r="K86" s="54" t="str">
        <f ca="1">IF(H86="both",VLOOKUP(RANDBETWEEN(1,11),Table14[],2)," ")</f>
        <v>red</v>
      </c>
      <c r="L86" s="55" t="str">
        <f ca="1">IF(A85=" "," ","in color")</f>
        <v>in color</v>
      </c>
    </row>
    <row r="87" spans="1:12" ht="16.5" thickBot="1" x14ac:dyDescent="0.3">
      <c r="A87" s="73"/>
      <c r="B87" s="56" t="str">
        <f ca="1">IF(C85="a carved","It is carved with a depiction of"," ")</f>
        <v xml:space="preserve"> </v>
      </c>
      <c r="C87" s="57" t="str">
        <f ca="1">IF(B87="It is carved with a depiction of",VLOOKUP(RANDBETWEEN(1,6259),Table354[],2)," ")</f>
        <v xml:space="preserve"> </v>
      </c>
      <c r="D87" s="57" t="str">
        <f ca="1">IF(B87="It is carved with a depiction of",VLOOKUP(RANDBETWEEN(1,100),Table355[],2)," ")</f>
        <v xml:space="preserve"> </v>
      </c>
      <c r="E87" s="57" t="str">
        <f ca="1">IF(B87="It is carved with a depiction of",VLOOKUP(RANDBETWEEN(1,6259),Table354[],2)," ")</f>
        <v xml:space="preserve"> </v>
      </c>
      <c r="F87" s="57" t="str">
        <f ca="1">IF(B87="It is carved with a depiction of",VLOOKUP(RANDBETWEEN(1,2),Table357[],2)," ")</f>
        <v xml:space="preserve"> </v>
      </c>
      <c r="G87" s="57" t="str">
        <f ca="1">IF(B87="It is carved with a depiction of",VLOOKUP(RANDBETWEEN(1,25),Table358[],2)," ")</f>
        <v xml:space="preserve"> </v>
      </c>
      <c r="H87" s="57"/>
      <c r="I87" s="57"/>
      <c r="J87" s="57"/>
      <c r="K87" s="57"/>
      <c r="L87" s="58"/>
    </row>
    <row r="88" spans="1:12" ht="17.25" thickTop="1" thickBot="1" x14ac:dyDescent="0.3">
      <c r="A88" s="49"/>
      <c r="I88" s="86"/>
      <c r="J88" s="85"/>
    </row>
    <row r="89" spans="1:12" ht="17.25" thickTop="1" thickBot="1" x14ac:dyDescent="0.3">
      <c r="A89" s="69">
        <f ca="1">IF(AND($B$8&gt;=11,$B$8&lt;=18),11,IF(AND($C$8&gt;=11,$C$8&lt;18),11," "))</f>
        <v>11</v>
      </c>
      <c r="B89" s="60" t="str">
        <f ca="1">IF(AND(A89&gt;=1,A89&lt;=18),"You have found"," ")</f>
        <v>You have found</v>
      </c>
      <c r="C89" s="60" t="str">
        <f ca="1">IF(AND(A89&gt;=1,A89&lt;=18),IF(E89="a plain gem"," ",VLOOKUP(RANDBETWEEN(1,20),Table3[], 2))," ")</f>
        <v xml:space="preserve"> </v>
      </c>
      <c r="D89" s="60" t="str">
        <f ca="1">IF(A89=" "," ",IF(AND(A89&gt;=1,E89="a plain gem")," ",VLOOKUP(RANDBETWEEN(1,20),Table1[],2)))</f>
        <v xml:space="preserve"> </v>
      </c>
      <c r="E89" s="60" t="str">
        <f ca="1">IF(AND(A89&gt;=1,A89&lt;=18), VLOOKUP(RANDBETWEEN(1,100),Table31[],2)," ")</f>
        <v>a plain gem</v>
      </c>
      <c r="F89" s="60" t="str">
        <f ca="1">IF(AND(A89&gt;=1,A89&lt;=18),VLOOKUP(RANDBETWEEN(1,6),Table29[],2)," ")</f>
        <v>in near perfect condition.</v>
      </c>
      <c r="G89" s="60"/>
      <c r="H89" s="60"/>
      <c r="I89" s="60"/>
      <c r="J89" s="60"/>
      <c r="K89" s="60"/>
      <c r="L89" s="61"/>
    </row>
    <row r="90" spans="1:12" ht="16.5" thickTop="1" x14ac:dyDescent="0.25">
      <c r="A90" s="72"/>
      <c r="B90" s="62" t="str">
        <f ca="1">IF(AND(A89&gt;=1,E89="a plain gem")," ",IF(AND(A89&gt;=1,A89&lt;=18),"It has"," "))</f>
        <v xml:space="preserve"> </v>
      </c>
      <c r="C90" s="62" t="str">
        <f ca="1">IF(AND(A89&gt;=1,A89&lt;=18),IF(E89="a plain gem", "It is", VLOOKUP(RANDBETWEEN(1,4),Table36[],2))," ")</f>
        <v>It is</v>
      </c>
      <c r="D90" s="62" t="str">
        <f ca="1">IF(AND(A89&gt;=1,A89&lt;=18),VLOOKUP(RANDBETWEEN(1,20),Table13[],2)," ")</f>
        <v>cushion shaped</v>
      </c>
      <c r="E90" s="62" t="str">
        <f ca="1">IF(A89=" ", " ",IF(AND(A89&gt;=1,A89&lt;=18),IF(E89="a plain gem","and","gems")))</f>
        <v>and</v>
      </c>
      <c r="F90" s="62" t="str">
        <f ca="1">IF(A89=" "," ",IF(E89="a plain gem"," ","that are "))</f>
        <v xml:space="preserve"> </v>
      </c>
      <c r="G90" s="62" t="str">
        <f ca="1">IF(H90="both",VLOOKUP(RANDBETWEEN(1,8),Table15[],2)," ")</f>
        <v>pleochroic</v>
      </c>
      <c r="H90" s="62" t="str">
        <f ca="1">IF(AND(A89&gt;=1,A89&lt;=18),VLOOKUP(RANDBETWEEN(1,20),Table14[],2)," ")</f>
        <v>both</v>
      </c>
      <c r="I90" s="62" t="str">
        <f ca="1">IF(H90="both",VLOOKUP(RANDBETWEEN(1,11),Table14[],2)," ")</f>
        <v>red</v>
      </c>
      <c r="J90" s="62" t="str">
        <f ca="1">IF(H90="both","and"," ")</f>
        <v>and</v>
      </c>
      <c r="K90" s="62" t="str">
        <f ca="1">IF(H90="both",VLOOKUP(RANDBETWEEN(1,11),Table14[],2)," ")</f>
        <v>brown</v>
      </c>
      <c r="L90" s="63" t="str">
        <f ca="1">IF(A89=" "," ","in color")</f>
        <v>in color</v>
      </c>
    </row>
    <row r="91" spans="1:12" ht="16.5" thickBot="1" x14ac:dyDescent="0.3">
      <c r="A91" s="73"/>
      <c r="B91" s="56" t="str">
        <f ca="1">IF(C89="a carved","It is carved with a depiction of"," ")</f>
        <v xml:space="preserve"> </v>
      </c>
      <c r="C91" s="57" t="str">
        <f ca="1">IF(B91="It is carved with a depiction of",VLOOKUP(RANDBETWEEN(1,6259),Table354[],2)," ")</f>
        <v xml:space="preserve"> </v>
      </c>
      <c r="D91" s="57" t="str">
        <f ca="1">IF(B91="It is carved with a depiction of",VLOOKUP(RANDBETWEEN(1,100),Table355[],2)," ")</f>
        <v xml:space="preserve"> </v>
      </c>
      <c r="E91" s="57" t="str">
        <f ca="1">IF(B91="It is carved with a depiction of",VLOOKUP(RANDBETWEEN(1,6259),Table354[],2)," ")</f>
        <v xml:space="preserve"> </v>
      </c>
      <c r="F91" s="57" t="str">
        <f ca="1">IF(B91="It is carved with a depiction of",VLOOKUP(RANDBETWEEN(1,2),Table357[],2)," ")</f>
        <v xml:space="preserve"> </v>
      </c>
      <c r="G91" s="57" t="str">
        <f ca="1">IF(B91="It is carved with a depiction of",VLOOKUP(RANDBETWEEN(1,25),Table358[],2)," ")</f>
        <v xml:space="preserve"> </v>
      </c>
      <c r="H91" s="57"/>
      <c r="I91" s="57"/>
      <c r="J91" s="57"/>
      <c r="K91" s="57"/>
      <c r="L91" s="58"/>
    </row>
    <row r="92" spans="1:12" ht="17.25" thickTop="1" thickBot="1" x14ac:dyDescent="0.3">
      <c r="A92" s="81"/>
      <c r="B92" s="79"/>
      <c r="C92" s="79"/>
      <c r="D92" s="79"/>
      <c r="E92" s="79"/>
      <c r="F92" s="79"/>
      <c r="G92" s="79"/>
      <c r="H92" s="79"/>
      <c r="I92" s="79"/>
      <c r="J92" s="79"/>
      <c r="K92" s="79"/>
      <c r="L92" s="79"/>
    </row>
    <row r="93" spans="1:12" ht="17.25" thickTop="1" thickBot="1" x14ac:dyDescent="0.3">
      <c r="A93" s="68" t="str">
        <f ca="1">IF(AND($B$8&gt;=12,$B$8&lt;=18),12,IF(AND($C$8&gt;=12,$C$8&lt;18),12," "))</f>
        <v xml:space="preserve"> </v>
      </c>
      <c r="B93" s="52" t="str">
        <f ca="1">IF(AND(A93&gt;=1,A93&lt;=18),"You have found"," ")</f>
        <v xml:space="preserve"> </v>
      </c>
      <c r="C93" s="52" t="str">
        <f ca="1">IF(AND(A93&gt;=1,A93&lt;=18),IF(E93="a plain gem"," ",VLOOKUP(RANDBETWEEN(1,20),Table3[], 2))," ")</f>
        <v xml:space="preserve"> </v>
      </c>
      <c r="D93" s="52" t="str">
        <f ca="1">IF(A93=" "," ",IF(AND(A93&gt;=1,E93="a plain gem")," ",VLOOKUP(RANDBETWEEN(1,20),Table1[],2)))</f>
        <v xml:space="preserve"> </v>
      </c>
      <c r="E93" s="52" t="str">
        <f ca="1">IF(AND(A93&gt;=1,A93&lt;=18), VLOOKUP(RANDBETWEEN(1,100),Table31[],2)," ")</f>
        <v xml:space="preserve"> </v>
      </c>
      <c r="F93" s="52" t="str">
        <f ca="1">IF(AND(A93&gt;=1,A93&lt;=18),VLOOKUP(RANDBETWEEN(1,6),Table29[],2)," ")</f>
        <v xml:space="preserve"> </v>
      </c>
      <c r="G93" s="52"/>
      <c r="H93" s="52"/>
      <c r="I93" s="52"/>
      <c r="J93" s="52"/>
      <c r="K93" s="52"/>
      <c r="L93" s="53"/>
    </row>
    <row r="94" spans="1:12" ht="16.5" thickTop="1" x14ac:dyDescent="0.25">
      <c r="A94" s="72"/>
      <c r="B94" s="54" t="str">
        <f ca="1">IF(AND(A93&gt;=1,E93="a plain gem")," ",IF(AND(A93&gt;=1,A93&lt;=18),"It has"," "))</f>
        <v xml:space="preserve"> </v>
      </c>
      <c r="C94" s="54" t="str">
        <f ca="1">IF(AND(A93&gt;=1,A93&lt;=18),IF(E93="a plain gem", "It is", VLOOKUP(RANDBETWEEN(1,4),Table36[],2))," ")</f>
        <v xml:space="preserve"> </v>
      </c>
      <c r="D94" s="54" t="str">
        <f ca="1">IF(AND(A93&gt;=1,A93&lt;=18),VLOOKUP(RANDBETWEEN(1,20),Table13[],2)," ")</f>
        <v xml:space="preserve"> </v>
      </c>
      <c r="E94" s="54" t="str">
        <f ca="1">IF(A93=" ", " ",IF(AND(A93&gt;=1,A93&lt;=18),IF(E93="a plain gem","and","gems")))</f>
        <v xml:space="preserve"> </v>
      </c>
      <c r="F94" s="54" t="str">
        <f ca="1">IF(A93=" "," ",IF(E93="a plain gem"," ","that are "))</f>
        <v xml:space="preserve"> </v>
      </c>
      <c r="G94" s="54" t="str">
        <f ca="1">IF(H94="both",VLOOKUP(RANDBETWEEN(1,8),Table15[],2)," ")</f>
        <v xml:space="preserve"> </v>
      </c>
      <c r="H94" s="54" t="str">
        <f ca="1">IF(AND(A93&gt;=1,A93&lt;=18),VLOOKUP(RANDBETWEEN(1,20),Table14[],2)," ")</f>
        <v xml:space="preserve"> </v>
      </c>
      <c r="I94" s="54" t="str">
        <f ca="1">IF(H94="both",VLOOKUP(RANDBETWEEN(1,11),Table14[],2)," ")</f>
        <v xml:space="preserve"> </v>
      </c>
      <c r="J94" s="54" t="str">
        <f ca="1">IF(H94="both","and"," ")</f>
        <v xml:space="preserve"> </v>
      </c>
      <c r="K94" s="54" t="str">
        <f ca="1">IF(H94="both",VLOOKUP(RANDBETWEEN(1,11),Table14[],2)," ")</f>
        <v xml:space="preserve"> </v>
      </c>
      <c r="L94" s="55" t="str">
        <f ca="1">IF(A93=" "," ","in color")</f>
        <v xml:space="preserve"> </v>
      </c>
    </row>
    <row r="95" spans="1:12" ht="16.5" thickBot="1" x14ac:dyDescent="0.3">
      <c r="A95" s="73"/>
      <c r="B95" s="56" t="str">
        <f ca="1">IF(C93="a carved","It is carved with a depiction of"," ")</f>
        <v xml:space="preserve"> </v>
      </c>
      <c r="C95" s="57" t="str">
        <f ca="1">IF(B95="It is carved with a depiction of",VLOOKUP(RANDBETWEEN(1,6259),Table354[],2)," ")</f>
        <v xml:space="preserve"> </v>
      </c>
      <c r="D95" s="57" t="str">
        <f ca="1">IF(B95="It is carved with a depiction of",VLOOKUP(RANDBETWEEN(1,100),Table355[],2)," ")</f>
        <v xml:space="preserve"> </v>
      </c>
      <c r="E95" s="57" t="str">
        <f ca="1">IF(B95="It is carved with a depiction of",VLOOKUP(RANDBETWEEN(1,6259),Table354[],2)," ")</f>
        <v xml:space="preserve"> </v>
      </c>
      <c r="F95" s="57" t="str">
        <f ca="1">IF(B95="It is carved with a depiction of",VLOOKUP(RANDBETWEEN(1,2),Table357[],2)," ")</f>
        <v xml:space="preserve"> </v>
      </c>
      <c r="G95" s="57" t="str">
        <f ca="1">IF(B95="It is carved with a depiction of",VLOOKUP(RANDBETWEEN(1,25),Table358[],2)," ")</f>
        <v xml:space="preserve"> </v>
      </c>
      <c r="H95" s="57"/>
      <c r="I95" s="57"/>
      <c r="J95" s="57"/>
      <c r="K95" s="57"/>
      <c r="L95" s="58"/>
    </row>
    <row r="96" spans="1:12" ht="16.5" thickTop="1" x14ac:dyDescent="0.25">
      <c r="A96" s="70"/>
    </row>
    <row r="97" spans="1:10" x14ac:dyDescent="0.25">
      <c r="A97" s="71"/>
    </row>
    <row r="98" spans="1:10" x14ac:dyDescent="0.25">
      <c r="A98" s="36" t="s">
        <v>236</v>
      </c>
      <c r="B98" s="36" t="s">
        <v>233</v>
      </c>
      <c r="C98" s="36" t="s">
        <v>35</v>
      </c>
      <c r="D98" s="36" t="s">
        <v>34</v>
      </c>
      <c r="E98" s="36" t="s">
        <v>619</v>
      </c>
      <c r="F98" s="36" t="s">
        <v>682</v>
      </c>
      <c r="G98" s="36" t="s">
        <v>622</v>
      </c>
      <c r="H98" s="36" t="s">
        <v>680</v>
      </c>
      <c r="I98" s="36" t="s">
        <v>681</v>
      </c>
      <c r="J98" s="36" t="s">
        <v>683</v>
      </c>
    </row>
    <row r="99" spans="1:10" x14ac:dyDescent="0.25">
      <c r="A99" s="36" t="str">
        <f ca="1">IF(AND(B11&gt;=1,B11&lt;=6), 1, " ")</f>
        <v xml:space="preserve"> </v>
      </c>
      <c r="B99" s="36" t="str">
        <f ca="1">IF(AND(B11&gt;=1,B11&lt;=6),RANDBETWEEN(1,100), " ")</f>
        <v xml:space="preserve"> </v>
      </c>
      <c r="C99" s="36" t="str">
        <f ca="1">IF(AND(B11&gt;=1,B11&lt;=6),VLOOKUP(B99,Table57[],2), " ")</f>
        <v xml:space="preserve"> </v>
      </c>
      <c r="D99" s="36" t="str">
        <f ca="1">IF(C99="spell scroll (cantrip)",VLOOKUP(RANDBETWEEN(1,43),Table191[],2),IF(C99="spell scroll (1st level)",VLOOKUP(RANDBETWEEN(1,73),Table190[],2),IF(C99="spell scroll (2nd level)",VLOOKUP(RANDBETWEEN(1,71),Table192[],2)," ")))</f>
        <v xml:space="preserve"> </v>
      </c>
      <c r="E99" s="36" t="str">
        <f ca="1">IF(AND(A99&gt;=1,A99&lt;=6),VLOOKUP(RANDBETWEEN(1,20),Table171[],2)," ")</f>
        <v xml:space="preserve"> </v>
      </c>
      <c r="F99" s="36" t="str">
        <f ca="1">IF(AND(A99&gt;=1,A99&lt;=8),VLOOKUP(RANDBETWEEN(1,20),Table172[],2)," ")</f>
        <v xml:space="preserve"> </v>
      </c>
      <c r="G99" s="36" t="str">
        <f ca="1">IF(AND(A99&gt;=1,A99&lt;=8),VLOOKUP(RANDBETWEEN(1,20),Table174[],2)," ")</f>
        <v xml:space="preserve"> </v>
      </c>
      <c r="H99" s="36" t="str">
        <f ca="1">IF(AND(A99&gt;=1,A99&lt;=8),VLOOKUP(RANDBETWEEN(1,20),Table173[],2)," ")</f>
        <v xml:space="preserve"> </v>
      </c>
      <c r="I99" s="36" t="str">
        <f ca="1">IF(H99="Roll 2x",VLOOKUP(RANDBETWEEN(1,20),Table173[],2)," ")</f>
        <v xml:space="preserve"> </v>
      </c>
      <c r="J99" s="36" t="str">
        <f ca="1">IF(H99="Roll 2x",VLOOKUP(RANDBETWEEN(1,20),Table173[],2)," ")</f>
        <v xml:space="preserve"> </v>
      </c>
    </row>
    <row r="100" spans="1:10" x14ac:dyDescent="0.25">
      <c r="A100" s="36" t="str">
        <f ca="1">IF(AND(B11&gt;=2,B11&lt;=6), 2, " ")</f>
        <v xml:space="preserve"> </v>
      </c>
      <c r="B100" s="36" t="str">
        <f ca="1">IF(AND(B11&gt;=2,B11&lt;=6),RANDBETWEEN(1,100), " ")</f>
        <v xml:space="preserve"> </v>
      </c>
      <c r="C100" s="36" t="str">
        <f ca="1">IF(AND(B11&gt;=2,B11&lt;=6),VLOOKUP(B100,Table57[],2), " ")</f>
        <v xml:space="preserve"> </v>
      </c>
      <c r="D100" s="36" t="str">
        <f ca="1">IF(C100="spell scroll (cantrip)",VLOOKUP(RANDBETWEEN(1,43),Table191[],2),IF(C100="spell scroll (1st level)",VLOOKUP(RANDBETWEEN(1,73),Table190[],2),IF(C100="spell scroll (2nd level)",VLOOKUP(RANDBETWEEN(1,71),Table192[],2)," ")))</f>
        <v xml:space="preserve"> </v>
      </c>
      <c r="E100" s="36" t="str">
        <f ca="1">IF(AND(A100&gt;=1,A100&lt;=6),VLOOKUP(RANDBETWEEN(1,20),Table171[],2)," ")</f>
        <v xml:space="preserve"> </v>
      </c>
      <c r="F100" s="36" t="str">
        <f ca="1">IF(AND(A100&gt;=1,A100&lt;=6),VLOOKUP(RANDBETWEEN(1,20),Table172[],2)," ")</f>
        <v xml:space="preserve"> </v>
      </c>
      <c r="G100" s="36" t="str">
        <f ca="1">IF(AND(A100&gt;=1,A100&lt;=8),VLOOKUP(RANDBETWEEN(1,20),Table174[],2)," ")</f>
        <v xml:space="preserve"> </v>
      </c>
      <c r="H100" s="36" t="str">
        <f ca="1">IF(AND(A100&gt;=1,A100&lt;=8),VLOOKUP(RANDBETWEEN(1,20),Table173[],2)," ")</f>
        <v xml:space="preserve"> </v>
      </c>
      <c r="I100" s="36" t="str">
        <f ca="1">IF(H100="Roll 2x",VLOOKUP(RANDBETWEEN(1,20),Table173[],2)," ")</f>
        <v xml:space="preserve"> </v>
      </c>
      <c r="J100" s="36" t="str">
        <f ca="1">IF(H100="Roll 2x",VLOOKUP(RANDBETWEEN(1,20),Table173[],2)," ")</f>
        <v xml:space="preserve"> </v>
      </c>
    </row>
    <row r="101" spans="1:10" x14ac:dyDescent="0.25">
      <c r="A101" s="36" t="str">
        <f ca="1">IF(AND(B11&gt;=3,B11&lt;=6), 3, " ")</f>
        <v xml:space="preserve"> </v>
      </c>
      <c r="B101" s="36" t="str">
        <f ca="1">IF(AND(B11&gt;=3,B11&lt;=6),RANDBETWEEN(1,100), " ")</f>
        <v xml:space="preserve"> </v>
      </c>
      <c r="C101" s="36" t="str">
        <f ca="1">IF(AND(B11&gt;=3,B11&lt;=6),VLOOKUP(B101,Table57[],2), " ")</f>
        <v xml:space="preserve"> </v>
      </c>
      <c r="D101" s="36" t="str">
        <f ca="1">IF(C101="spell scroll (cantrip)",VLOOKUP(RANDBETWEEN(1,43),Table191[],2),IF(C101="spell scroll (1st level)",VLOOKUP(RANDBETWEEN(1,73),Table190[],2),IF(C101="spell scroll (2nd level)",VLOOKUP(RANDBETWEEN(1,71),Table192[],2)," ")))</f>
        <v xml:space="preserve"> </v>
      </c>
      <c r="E101" s="36" t="str">
        <f ca="1">IF(AND(A101&gt;=1,A101&lt;=6),VLOOKUP(RANDBETWEEN(1,20),Table171[],2)," ")</f>
        <v xml:space="preserve"> </v>
      </c>
      <c r="F101" s="36" t="str">
        <f ca="1">IF(AND(A101&gt;=1,A101&lt;=8),VLOOKUP(RANDBETWEEN(1,20),Table172[],2)," ")</f>
        <v xml:space="preserve"> </v>
      </c>
      <c r="G101" s="36" t="str">
        <f ca="1">IF(AND(A101&gt;=1,A101&lt;=8),VLOOKUP(RANDBETWEEN(1,20),Table174[],2)," ")</f>
        <v xml:space="preserve"> </v>
      </c>
      <c r="H101" s="36" t="str">
        <f ca="1">IF(AND(A101&gt;=1,A101&lt;=8),VLOOKUP(RANDBETWEEN(1,20),Table173[],2)," ")</f>
        <v xml:space="preserve"> </v>
      </c>
      <c r="I101" s="36" t="str">
        <f ca="1">IF(H101="Roll 2x",VLOOKUP(RANDBETWEEN(1,20),Table173[],2)," ")</f>
        <v xml:space="preserve"> </v>
      </c>
      <c r="J101" s="36" t="str">
        <f ca="1">IF(H101="Roll 2x",VLOOKUP(RANDBETWEEN(1,20),Table173[],2)," ")</f>
        <v xml:space="preserve"> </v>
      </c>
    </row>
    <row r="102" spans="1:10" x14ac:dyDescent="0.25">
      <c r="A102" s="36" t="str">
        <f ca="1">IF(AND(B11&gt;=4,B11&lt;=6), 4, " ")</f>
        <v xml:space="preserve"> </v>
      </c>
      <c r="B102" s="36" t="str">
        <f ca="1">IF(AND(B11&gt;=4,B11&lt;=6),RANDBETWEEN(1,100), " ")</f>
        <v xml:space="preserve"> </v>
      </c>
      <c r="C102" s="36" t="str">
        <f ca="1">IF(AND(B11&gt;=4,B11&lt;=6),VLOOKUP(B102,Table57[],2), " ")</f>
        <v xml:space="preserve"> </v>
      </c>
      <c r="D102" s="36" t="str">
        <f ca="1">IF(C102="spell scroll (cantrip)",VLOOKUP(RANDBETWEEN(1,43),Table191[],2),IF(C102="spell scroll (1st level)",VLOOKUP(RANDBETWEEN(1,73),Table190[],2),IF(C102="spell scroll (2nd level)",VLOOKUP(RANDBETWEEN(1,71),Table192[],2)," ")))</f>
        <v xml:space="preserve"> </v>
      </c>
      <c r="E102" s="36" t="str">
        <f ca="1">IF(AND(A102&gt;=1,A102&lt;=6),VLOOKUP(RANDBETWEEN(1,20),Table171[],2)," ")</f>
        <v xml:space="preserve"> </v>
      </c>
      <c r="F102" s="36" t="str">
        <f ca="1">IF(AND(A102&gt;=1,A102&lt;=8),VLOOKUP(RANDBETWEEN(1,20),Table172[],2)," ")</f>
        <v xml:space="preserve"> </v>
      </c>
      <c r="G102" s="36" t="str">
        <f ca="1">IF(AND(A102&gt;=1,A102&lt;=8),VLOOKUP(RANDBETWEEN(1,20),Table174[],2)," ")</f>
        <v xml:space="preserve"> </v>
      </c>
      <c r="H102" s="36" t="str">
        <f ca="1">IF(AND(A102&gt;=1,A102&lt;=8),VLOOKUP(RANDBETWEEN(1,20),Table173[],2)," ")</f>
        <v xml:space="preserve"> </v>
      </c>
      <c r="I102" s="36" t="str">
        <f ca="1">IF(H102="Roll 2x",VLOOKUP(RANDBETWEEN(1,20),Table173[],2)," ")</f>
        <v xml:space="preserve"> </v>
      </c>
      <c r="J102" s="36" t="str">
        <f ca="1">IF(H102="Roll 2x",VLOOKUP(RANDBETWEEN(1,20),Table173[],2)," ")</f>
        <v xml:space="preserve"> </v>
      </c>
    </row>
    <row r="103" spans="1:10" x14ac:dyDescent="0.25">
      <c r="A103" s="36" t="str">
        <f ca="1">IF(AND(B11&gt;=5,B11&lt;=6), 5, " ")</f>
        <v xml:space="preserve"> </v>
      </c>
      <c r="B103" s="36" t="str">
        <f ca="1">IF(AND(B11&gt;=5,B11&lt;=6),RANDBETWEEN(1,100), " ")</f>
        <v xml:space="preserve"> </v>
      </c>
      <c r="C103" s="36" t="str">
        <f ca="1">IF(AND(B11&gt;=5,B11&lt;=6),VLOOKUP(B103,Table57[],2), " ")</f>
        <v xml:space="preserve"> </v>
      </c>
      <c r="D103" s="36" t="str">
        <f ca="1">IF(C103="spell scroll (cantrip)",VLOOKUP(RANDBETWEEN(1,43),Table191[],2),IF(C103="spell scroll (1st level)",VLOOKUP(RANDBETWEEN(1,73),Table190[],2),IF(C103="spell scroll (2nd level)",VLOOKUP(RANDBETWEEN(1,71),Table192[],2)," ")))</f>
        <v xml:space="preserve"> </v>
      </c>
      <c r="E103" s="36" t="str">
        <f ca="1">IF(AND(A103&gt;=1,A103&lt;=6),VLOOKUP(RANDBETWEEN(1,20),Table171[],2)," ")</f>
        <v xml:space="preserve"> </v>
      </c>
      <c r="F103" s="36" t="str">
        <f ca="1">IF(AND(A103&gt;=1,A103&lt;=8),VLOOKUP(RANDBETWEEN(1,20),Table172[],2)," ")</f>
        <v xml:space="preserve"> </v>
      </c>
      <c r="G103" s="36" t="str">
        <f ca="1">IF(AND(A103&gt;=1,A103&lt;=8),VLOOKUP(RANDBETWEEN(1,20),Table174[],2)," ")</f>
        <v xml:space="preserve"> </v>
      </c>
      <c r="H103" s="36" t="str">
        <f ca="1">IF(AND(A103&gt;=1,A103&lt;=8),VLOOKUP(RANDBETWEEN(1,20),Table173[],2)," ")</f>
        <v xml:space="preserve"> </v>
      </c>
      <c r="I103" s="36" t="str">
        <f ca="1">IF(H103="Roll 2x",VLOOKUP(RANDBETWEEN(1,20),Table173[],2)," ")</f>
        <v xml:space="preserve"> </v>
      </c>
      <c r="J103" s="36" t="str">
        <f ca="1">IF(H103="Roll 2x",VLOOKUP(RANDBETWEEN(1,20),Table173[],2)," ")</f>
        <v xml:space="preserve"> </v>
      </c>
    </row>
    <row r="104" spans="1:10" x14ac:dyDescent="0.25">
      <c r="A104" s="36" t="str">
        <f ca="1">IF(AND(B11&gt;=6,B11&lt;=6), 6, " ")</f>
        <v xml:space="preserve"> </v>
      </c>
      <c r="B104" s="36" t="str">
        <f ca="1">IF(AND(B11&gt;=6,B11&lt;=6),RANDBETWEEN(1,100), " ")</f>
        <v xml:space="preserve"> </v>
      </c>
      <c r="C104" s="36" t="str">
        <f ca="1">IF(AND(B11&gt;=6,B11&lt;=6),VLOOKUP(B104,Table57[],2), " ")</f>
        <v xml:space="preserve"> </v>
      </c>
      <c r="D104" s="36" t="str">
        <f ca="1">IF(C104="spell scroll (cantrip)",VLOOKUP(RANDBETWEEN(1,43),Table191[],2),IF(C104="spell scroll (1st level)",VLOOKUP(RANDBETWEEN(1,73),Table190[],2),IF(C104="spell scroll (2nd level)",VLOOKUP(RANDBETWEEN(1,71),Table192[],2)," ")))</f>
        <v xml:space="preserve"> </v>
      </c>
      <c r="E104" s="36" t="str">
        <f ca="1">IF(AND(A104&gt;=1,A104&lt;=6),VLOOKUP(RANDBETWEEN(1,20),Table171[],2)," ")</f>
        <v xml:space="preserve"> </v>
      </c>
      <c r="F104" s="36" t="str">
        <f ca="1">IF(AND(A104&gt;=1,A104&lt;=8),VLOOKUP(RANDBETWEEN(1,20),Table172[],2)," ")</f>
        <v xml:space="preserve"> </v>
      </c>
      <c r="G104" s="36" t="str">
        <f ca="1">IF(AND(A104&gt;=1,A104&lt;=8),VLOOKUP(RANDBETWEEN(1,20),Table174[],2)," ")</f>
        <v xml:space="preserve"> </v>
      </c>
      <c r="H104" s="36" t="str">
        <f ca="1">IF(AND(A104&gt;=1,A104&lt;=8),VLOOKUP(RANDBETWEEN(1,20),Table173[],2)," ")</f>
        <v xml:space="preserve"> </v>
      </c>
      <c r="I104" s="36" t="str">
        <f ca="1">IF(H104="Roll 2x",VLOOKUP(RANDBETWEEN(1,20),Table173[],2)," ")</f>
        <v xml:space="preserve"> </v>
      </c>
      <c r="J104" s="36" t="str">
        <f ca="1">IF(H104="Roll 2x",VLOOKUP(RANDBETWEEN(1,20),Table173[],2)," ")</f>
        <v xml:space="preserve"> </v>
      </c>
    </row>
    <row r="105" spans="1:10" x14ac:dyDescent="0.25">
      <c r="A105" s="36"/>
    </row>
    <row r="106" spans="1:10" x14ac:dyDescent="0.25">
      <c r="A106" s="36" t="s">
        <v>242</v>
      </c>
      <c r="B106" s="36" t="s">
        <v>233</v>
      </c>
      <c r="C106" s="36" t="s">
        <v>35</v>
      </c>
      <c r="D106" s="36" t="s">
        <v>34</v>
      </c>
      <c r="E106" s="36" t="s">
        <v>619</v>
      </c>
      <c r="F106" s="36" t="s">
        <v>682</v>
      </c>
      <c r="G106" s="36" t="s">
        <v>622</v>
      </c>
      <c r="H106" s="36" t="s">
        <v>680</v>
      </c>
      <c r="I106" s="36" t="s">
        <v>681</v>
      </c>
      <c r="J106" s="36" t="s">
        <v>683</v>
      </c>
    </row>
    <row r="107" spans="1:10" x14ac:dyDescent="0.25">
      <c r="A107" s="36" t="str">
        <f ca="1">IF(AND(C11&gt;=1,C11&lt;=6), 1, " ")</f>
        <v xml:space="preserve"> </v>
      </c>
      <c r="B107" s="36" t="str">
        <f ca="1">IF(AND(C11&gt;=1,C11&lt;=6),RANDBETWEEN(1,100), " ")</f>
        <v xml:space="preserve"> </v>
      </c>
      <c r="C107" s="36" t="str">
        <f ca="1">IF(AND(C11&gt;=1,C11&lt;=6),VLOOKUP(B107,Table5760[],2), " ")</f>
        <v xml:space="preserve"> </v>
      </c>
      <c r="D107" s="36" t="str">
        <f ca="1">IF(C107="spell scroll (2nd Level)",VLOOKUP(RANDBETWEEN(1,71),Table192[],2),IF(C107="spell scroll (3rd level)",VLOOKUP(RANDBETWEEN(1,62),Table199[],2),IF(C107="ammunition +1",VLOOKUP(RANDBETWEEN(1,6),Table185[],2),IF(C107="dust of disappearance",RANDBETWEEN(5,10),IF(C107="Robe of useful items",RANDBETWEEN(4,16)," ")))))</f>
        <v xml:space="preserve"> </v>
      </c>
      <c r="E107" s="36" t="str">
        <f ca="1">IF(AND(A107&gt;=1,A107&lt;=6),VLOOKUP(RANDBETWEEN(1,20),Table171[],2)," ")</f>
        <v xml:space="preserve"> </v>
      </c>
      <c r="F107" s="36" t="str">
        <f ca="1">IF(AND(A107&gt;=1,A107&lt;=8),VLOOKUP(RANDBETWEEN(1,20),Table172[],2)," ")</f>
        <v xml:space="preserve"> </v>
      </c>
      <c r="G107" s="36" t="str">
        <f ca="1">IF(AND(A107&gt;=1,A107&lt;=8),VLOOKUP(RANDBETWEEN(1,20),Table174[],2)," ")</f>
        <v xml:space="preserve"> </v>
      </c>
      <c r="H107" s="36" t="str">
        <f ca="1">IF(AND(A107&gt;=1,A107&lt;=8),VLOOKUP(RANDBETWEEN(1,20),Table173[],2)," ")</f>
        <v xml:space="preserve"> </v>
      </c>
      <c r="I107" s="36" t="str">
        <f ca="1">IF(H107="Roll 2x",VLOOKUP(RANDBETWEEN(1,20),Table173[],2)," ")</f>
        <v xml:space="preserve"> </v>
      </c>
      <c r="J107" s="36" t="str">
        <f ca="1">IF(H107="Roll 2x",VLOOKUP(RANDBETWEEN(1,20),Table173[],2)," ")</f>
        <v xml:space="preserve"> </v>
      </c>
    </row>
    <row r="108" spans="1:10" x14ac:dyDescent="0.25">
      <c r="A108" s="36" t="str">
        <f ca="1">IF(AND(C11&gt;=2,C11&lt;=6), 2, " ")</f>
        <v xml:space="preserve"> </v>
      </c>
      <c r="B108" s="36" t="str">
        <f ca="1">IF(AND(C11&gt;=2,C11&lt;=6),RANDBETWEEN(1,100), " ")</f>
        <v xml:space="preserve"> </v>
      </c>
      <c r="C108" s="36" t="str">
        <f ca="1">IF(AND(C11&gt;=2,C11&lt;=6),VLOOKUP(B108,Table5760[],2), " ")</f>
        <v xml:space="preserve"> </v>
      </c>
      <c r="D108" s="36" t="str">
        <f ca="1">IF(C108="spell scroll (2nd Level)",VLOOKUP(RANDBETWEEN(1,71),Table192[],2),IF(C108="spell scroll (3rd level)",VLOOKUP(RANDBETWEEN(1,62),Table199[],2),IF(C108="ammunition +1",VLOOKUP(RANDBETWEEN(1,6),Table185[],2),IF(C108="dust of disappearance",RANDBETWEEN(5,10),IF(C108="Robe of useful items",RANDBETWEEN(4,16)," ")))))</f>
        <v xml:space="preserve"> </v>
      </c>
      <c r="E108" s="36" t="str">
        <f ca="1">IF(AND(A108&gt;=1,A108&lt;=6),VLOOKUP(RANDBETWEEN(1,20),Table171[],2)," ")</f>
        <v xml:space="preserve"> </v>
      </c>
      <c r="F108" s="36" t="str">
        <f ca="1">IF(AND(A108&gt;=1,A108&lt;=6),VLOOKUP(RANDBETWEEN(1,20),Table172[],2)," ")</f>
        <v xml:space="preserve"> </v>
      </c>
      <c r="G108" s="36" t="str">
        <f ca="1">IF(AND(A108&gt;=1,A108&lt;=8),VLOOKUP(RANDBETWEEN(1,20),Table174[],2)," ")</f>
        <v xml:space="preserve"> </v>
      </c>
      <c r="H108" s="36" t="str">
        <f ca="1">IF(AND(A108&gt;=1,A108&lt;=8),VLOOKUP(RANDBETWEEN(1,20),Table173[],2)," ")</f>
        <v xml:space="preserve"> </v>
      </c>
      <c r="I108" s="36" t="str">
        <f ca="1">IF(H108="Roll 2x",VLOOKUP(RANDBETWEEN(1,20),Table173[],2)," ")</f>
        <v xml:space="preserve"> </v>
      </c>
      <c r="J108" s="36" t="str">
        <f ca="1">IF(H108="Roll 2x",VLOOKUP(RANDBETWEEN(1,20),Table173[],2)," ")</f>
        <v xml:space="preserve"> </v>
      </c>
    </row>
    <row r="109" spans="1:10" x14ac:dyDescent="0.25">
      <c r="A109" s="36" t="str">
        <f ca="1">IF(AND(C11&gt;=3,C11&lt;=6), 3, " ")</f>
        <v xml:space="preserve"> </v>
      </c>
      <c r="B109" s="36" t="str">
        <f ca="1">IF(AND(C11&gt;=3,C11&lt;=6),RANDBETWEEN(1,100), " ")</f>
        <v xml:space="preserve"> </v>
      </c>
      <c r="C109" s="36" t="str">
        <f ca="1">IF(AND(C11&gt;=3,C11&lt;=6),VLOOKUP(B109,Table5760[],2), " ")</f>
        <v xml:space="preserve"> </v>
      </c>
      <c r="D109" s="36" t="str">
        <f ca="1">IF(C109="spell scroll (2nd Level)",VLOOKUP(RANDBETWEEN(1,71),Table192[],2),IF(C109="spell scroll (3rd level)",VLOOKUP(RANDBETWEEN(1,62),Table199[],2),IF(C109="ammunition +1",VLOOKUP(RANDBETWEEN(1,6),Table185[],2),IF(C109="dust of disappearance",RANDBETWEEN(5,10),IF(C109="Robe of useful items",RANDBETWEEN(4,16)," ")))))</f>
        <v xml:space="preserve"> </v>
      </c>
      <c r="E109" s="36" t="str">
        <f ca="1">IF(AND(A109&gt;=1,A109&lt;=6),VLOOKUP(RANDBETWEEN(1,20),Table171[],2)," ")</f>
        <v xml:space="preserve"> </v>
      </c>
      <c r="F109" s="36" t="str">
        <f ca="1">IF(AND(A109&gt;=1,A109&lt;=8),VLOOKUP(RANDBETWEEN(1,20),Table172[],2)," ")</f>
        <v xml:space="preserve"> </v>
      </c>
      <c r="G109" s="36" t="str">
        <f ca="1">IF(AND(A109&gt;=1,A109&lt;=8),VLOOKUP(RANDBETWEEN(1,20),Table174[],2)," ")</f>
        <v xml:space="preserve"> </v>
      </c>
      <c r="H109" s="36" t="str">
        <f ca="1">IF(AND(A109&gt;=1,A109&lt;=8),VLOOKUP(RANDBETWEEN(1,20),Table173[],2)," ")</f>
        <v xml:space="preserve"> </v>
      </c>
      <c r="I109" s="36" t="str">
        <f ca="1">IF(H109="Roll 2x",VLOOKUP(RANDBETWEEN(1,20),Table173[],2)," ")</f>
        <v xml:space="preserve"> </v>
      </c>
      <c r="J109" s="36" t="str">
        <f ca="1">IF(H109="Roll 2x",VLOOKUP(RANDBETWEEN(1,20),Table173[],2)," ")</f>
        <v xml:space="preserve"> </v>
      </c>
    </row>
    <row r="110" spans="1:10" x14ac:dyDescent="0.25">
      <c r="A110" s="36" t="str">
        <f ca="1">IF(AND(C11&gt;=4,C11&lt;=6), 4, " ")</f>
        <v xml:space="preserve"> </v>
      </c>
      <c r="B110" s="36" t="str">
        <f ca="1">IF(AND(C11&gt;=4,C11&lt;=6),RANDBETWEEN(1,100), " ")</f>
        <v xml:space="preserve"> </v>
      </c>
      <c r="C110" s="36" t="str">
        <f ca="1">IF(AND(C11&gt;=4,C11&lt;=6),VLOOKUP(B110,Table5760[],2), " ")</f>
        <v xml:space="preserve"> </v>
      </c>
      <c r="D110" s="36" t="str">
        <f ca="1">IF(C110="spell scroll (2nd Level)",VLOOKUP(RANDBETWEEN(1,71),Table192[],2),IF(C110="spell scroll (3rd level)",VLOOKUP(RANDBETWEEN(1,62),Table199[],2),IF(C110="ammunition +1",VLOOKUP(RANDBETWEEN(1,6),Table185[],2),IF(C110="dust of disappearance",RANDBETWEEN(5,10),IF(C110="Robe of useful items",RANDBETWEEN(4,16)," ")))))</f>
        <v xml:space="preserve"> </v>
      </c>
      <c r="E110" s="36" t="str">
        <f ca="1">IF(AND(A110&gt;=1,A110&lt;=6),VLOOKUP(RANDBETWEEN(1,20),Table171[],2)," ")</f>
        <v xml:space="preserve"> </v>
      </c>
      <c r="F110" s="36" t="str">
        <f ca="1">IF(AND(A110&gt;=1,A110&lt;=8),VLOOKUP(RANDBETWEEN(1,20),Table172[],2)," ")</f>
        <v xml:space="preserve"> </v>
      </c>
      <c r="G110" s="36" t="str">
        <f ca="1">IF(AND(A110&gt;=1,A110&lt;=8),VLOOKUP(RANDBETWEEN(1,20),Table174[],2)," ")</f>
        <v xml:space="preserve"> </v>
      </c>
      <c r="H110" s="36" t="str">
        <f ca="1">IF(AND(A110&gt;=1,A110&lt;=8),VLOOKUP(RANDBETWEEN(1,20),Table173[],2)," ")</f>
        <v xml:space="preserve"> </v>
      </c>
      <c r="I110" s="36" t="str">
        <f ca="1">IF(H110="Roll 2x",VLOOKUP(RANDBETWEEN(1,20),Table173[],2)," ")</f>
        <v xml:space="preserve"> </v>
      </c>
      <c r="J110" s="36" t="str">
        <f ca="1">IF(H110="Roll 2x",VLOOKUP(RANDBETWEEN(1,20),Table173[],2)," ")</f>
        <v xml:space="preserve"> </v>
      </c>
    </row>
    <row r="111" spans="1:10" x14ac:dyDescent="0.25">
      <c r="A111" s="36" t="str">
        <f ca="1">IF(AND(C11&gt;=5,C11&lt;=6), "5", " ")</f>
        <v xml:space="preserve"> </v>
      </c>
      <c r="B111" s="36" t="str">
        <f ca="1">IF(AND(C11&gt;=5,C11&lt;=6),RANDBETWEEN(1,100), " ")</f>
        <v xml:space="preserve"> </v>
      </c>
      <c r="C111" s="36" t="str">
        <f ca="1">IF(AND(C11&gt;=5,C11&lt;=6),VLOOKUP(B111,Table5760[],2), " ")</f>
        <v xml:space="preserve"> </v>
      </c>
      <c r="D111" s="36"/>
    </row>
    <row r="112" spans="1:10" x14ac:dyDescent="0.25">
      <c r="A112" s="36" t="s">
        <v>243</v>
      </c>
      <c r="B112" s="36" t="s">
        <v>233</v>
      </c>
      <c r="C112" s="36" t="s">
        <v>35</v>
      </c>
      <c r="D112" s="36" t="s">
        <v>34</v>
      </c>
      <c r="E112" s="36" t="s">
        <v>619</v>
      </c>
      <c r="F112" s="36" t="s">
        <v>682</v>
      </c>
      <c r="G112" s="36" t="s">
        <v>622</v>
      </c>
      <c r="H112" s="36" t="s">
        <v>680</v>
      </c>
      <c r="I112" s="36" t="s">
        <v>681</v>
      </c>
      <c r="J112" s="36" t="s">
        <v>683</v>
      </c>
    </row>
    <row r="113" spans="1:10" x14ac:dyDescent="0.25">
      <c r="A113" s="36" t="str">
        <f ca="1">IF(AND(D11&gt;=1,D11&lt;=6), 1, " ")</f>
        <v xml:space="preserve"> </v>
      </c>
      <c r="B113" s="36" t="str">
        <f ca="1">IF(AND(D11&gt;=1,D11&lt;=6),RANDBETWEEN(1,100), " ")</f>
        <v xml:space="preserve"> </v>
      </c>
      <c r="C113" s="36" t="str">
        <f ca="1">IF(AND(D11&gt;=1,D11&lt;=6),VLOOKUP(B113,Table5761[],2), " ")</f>
        <v xml:space="preserve"> </v>
      </c>
      <c r="D113" s="36" t="str">
        <f ca="1">IF(C113="spell scroll (4th level)",VLOOKUP(RANDBETWEEN(1,45),Table198[],2),IF(C113="spell scroll (5th level)",VLOOKUP(RANDBETWEEN(1,58),Table197[],2),IF(C113="scroll of protection",VLOOKUP(RANDBETWEEN(1,20),Table182[],2),IF(C113="Quaal's feather token",VLOOKUP(RANDBETWEEN(1,20),Table181[],2),IF(C113="ammunition +2",VLOOKUP(RANDBETWEEN(1,6),Table185[],2),IF(C113="necklace of fireballs",RANDBETWEEN(3,9)," "))))))</f>
        <v xml:space="preserve"> </v>
      </c>
      <c r="E113" s="36" t="str">
        <f ca="1">IF(AND(A113&gt;=1,A113&lt;=6),VLOOKUP(RANDBETWEEN(1,20),Table171[],2)," ")</f>
        <v xml:space="preserve"> </v>
      </c>
      <c r="F113" s="36" t="str">
        <f ca="1">IF(AND(A113&gt;=1,A113&lt;=8),VLOOKUP(RANDBETWEEN(1,20),Table172[],2)," ")</f>
        <v xml:space="preserve"> </v>
      </c>
      <c r="G113" s="36" t="str">
        <f ca="1">IF(AND(A113&gt;=1,A113&lt;=8),VLOOKUP(RANDBETWEEN(1,20),Table174[],2)," ")</f>
        <v xml:space="preserve"> </v>
      </c>
      <c r="H113" s="36" t="str">
        <f ca="1">IF(AND(A113&gt;=1,A113&lt;=8),VLOOKUP(RANDBETWEEN(1,20),Table173[],2)," ")</f>
        <v xml:space="preserve"> </v>
      </c>
      <c r="I113" s="36" t="str">
        <f ca="1">IF(H113="Roll 2x",VLOOKUP(RANDBETWEEN(1,20),Table173[],2)," ")</f>
        <v xml:space="preserve"> </v>
      </c>
      <c r="J113" s="36" t="str">
        <f ca="1">IF(H113="Roll 2x",VLOOKUP(RANDBETWEEN(1,20),Table173[],2)," ")</f>
        <v xml:space="preserve"> </v>
      </c>
    </row>
    <row r="114" spans="1:10" x14ac:dyDescent="0.25">
      <c r="A114" s="36" t="str">
        <f ca="1">IF(AND(D11&gt;=2,D11&lt;=6), 2, " ")</f>
        <v xml:space="preserve"> </v>
      </c>
      <c r="B114" s="36" t="str">
        <f ca="1">IF(AND(D11&gt;=2,D11&lt;=6),RANDBETWEEN(1,100), " ")</f>
        <v xml:space="preserve"> </v>
      </c>
      <c r="C114" s="36" t="str">
        <f ca="1">IF(AND(D11&gt;=2,D11&lt;=6),VLOOKUP(B114,Table5761[],2), " ")</f>
        <v xml:space="preserve"> </v>
      </c>
      <c r="D114" s="36" t="str">
        <f ca="1">IF(C114="spell scroll (4th level)",VLOOKUP(RANDBETWEEN(1,45),Table198[],2),IF(C114="spell scroll (5th level)",VLOOKUP(RANDBETWEEN(1,58),Table197[],2),IF(C114="scroll of protection",VLOOKUP(RANDBETWEEN(1,20),Table182[],2),IF(C114="Quaal's feather token",VLOOKUP(RANDBETWEEN(1,20),Table181[],2),IF(C114="ammunition +2",VLOOKUP(RANDBETWEEN(1,6),Table185[],2),IF(C114="necklace of fireballs",RANDBETWEEN(3,9)," "))))))</f>
        <v xml:space="preserve"> </v>
      </c>
      <c r="E114" s="36" t="str">
        <f ca="1">IF(AND(A114&gt;=1,A114&lt;=6),VLOOKUP(RANDBETWEEN(1,20),Table171[],2)," ")</f>
        <v xml:space="preserve"> </v>
      </c>
      <c r="F114" s="36" t="str">
        <f ca="1">IF(AND(A114&gt;=1,A114&lt;=6),VLOOKUP(RANDBETWEEN(1,20),Table172[],2)," ")</f>
        <v xml:space="preserve"> </v>
      </c>
      <c r="G114" s="36" t="str">
        <f ca="1">IF(AND(A114&gt;=1,A114&lt;=8),VLOOKUP(RANDBETWEEN(1,20),Table174[],2)," ")</f>
        <v xml:space="preserve"> </v>
      </c>
      <c r="H114" s="36" t="str">
        <f ca="1">IF(AND(A114&gt;=1,A114&lt;=8),VLOOKUP(RANDBETWEEN(1,20),Table173[],2)," ")</f>
        <v xml:space="preserve"> </v>
      </c>
      <c r="I114" s="36" t="str">
        <f ca="1">IF(H114="Roll 2x",VLOOKUP(RANDBETWEEN(1,20),Table173[],2)," ")</f>
        <v xml:space="preserve"> </v>
      </c>
      <c r="J114" s="36" t="str">
        <f ca="1">IF(H114="Roll 2x",VLOOKUP(RANDBETWEEN(1,20),Table173[],2)," ")</f>
        <v xml:space="preserve"> </v>
      </c>
    </row>
    <row r="115" spans="1:10" x14ac:dyDescent="0.25">
      <c r="A115" s="36" t="str">
        <f ca="1">IF(AND(D11&gt;=3,D11&lt;=6), 3, " ")</f>
        <v xml:space="preserve"> </v>
      </c>
      <c r="B115" s="36" t="str">
        <f ca="1">IF(AND(D11&gt;=3,D11&lt;=6),RANDBETWEEN(1,100), " ")</f>
        <v xml:space="preserve"> </v>
      </c>
      <c r="C115" s="36" t="str">
        <f ca="1">IF(AND(D11&gt;=3,D11&lt;=6),VLOOKUP(B115,Table5761[],2), " ")</f>
        <v xml:space="preserve"> </v>
      </c>
      <c r="D115" s="36" t="str">
        <f ca="1">IF(C115="spell scroll (4th level)",VLOOKUP(RANDBETWEEN(1,45),Table198[],2),IF(C115="spell scroll (5th level)",VLOOKUP(RANDBETWEEN(1,58),Table197[],2),IF(C115="scroll of protection",VLOOKUP(RANDBETWEEN(1,20),Table182[],2),IF(C115="Quaal's feather token",VLOOKUP(RANDBETWEEN(1,20),Table181[],2),IF(C115="ammunition +2",VLOOKUP(RANDBETWEEN(1,6),Table185[],2),IF(C115="necklace of fireballs",RANDBETWEEN(3,9)," "))))))</f>
        <v xml:space="preserve"> </v>
      </c>
      <c r="E115" s="36" t="str">
        <f ca="1">IF(AND(A115&gt;=1,A115&lt;=6),VLOOKUP(RANDBETWEEN(1,20),Table171[],2)," ")</f>
        <v xml:space="preserve"> </v>
      </c>
      <c r="F115" s="36" t="str">
        <f ca="1">IF(AND(A115&gt;=1,A115&lt;=8),VLOOKUP(RANDBETWEEN(1,20),Table172[],2)," ")</f>
        <v xml:space="preserve"> </v>
      </c>
      <c r="G115" s="36" t="str">
        <f ca="1">IF(AND(A115&gt;=1,A115&lt;=8),VLOOKUP(RANDBETWEEN(1,20),Table174[],2)," ")</f>
        <v xml:space="preserve"> </v>
      </c>
      <c r="H115" s="36" t="str">
        <f ca="1">IF(AND(A115&gt;=1,A115&lt;=8),VLOOKUP(RANDBETWEEN(1,20),Table173[],2)," ")</f>
        <v xml:space="preserve"> </v>
      </c>
      <c r="I115" s="36" t="str">
        <f ca="1">IF(H115="Roll 2x",VLOOKUP(RANDBETWEEN(1,20),Table173[],2)," ")</f>
        <v xml:space="preserve"> </v>
      </c>
      <c r="J115" s="36" t="str">
        <f ca="1">IF(H115="Roll 2x",VLOOKUP(RANDBETWEEN(1,20),Table173[],2)," ")</f>
        <v xml:space="preserve"> </v>
      </c>
    </row>
    <row r="116" spans="1:10" x14ac:dyDescent="0.25">
      <c r="A116" s="36" t="str">
        <f ca="1">IF(AND(D11&gt;=4,D11&lt;=6), 4, " ")</f>
        <v xml:space="preserve"> </v>
      </c>
      <c r="B116" s="36" t="str">
        <f ca="1">IF(AND(D11&gt;=4,D11&lt;=6),RANDBETWEEN(1,100), " ")</f>
        <v xml:space="preserve"> </v>
      </c>
      <c r="C116" s="36" t="str">
        <f ca="1">IF(AND(D11&gt;=4,D11&lt;=6),VLOOKUP(B116,Table5761[],2), " ")</f>
        <v xml:space="preserve"> </v>
      </c>
      <c r="D116" s="36" t="str">
        <f ca="1">IF(C116="spell scroll (4th level)",VLOOKUP(RANDBETWEEN(1,45),Table198[],2),IF(C116="spell scroll (5th level)",VLOOKUP(RANDBETWEEN(1,58),Table197[],2),IF(C116="scroll of protection",VLOOKUP(RANDBETWEEN(1,20),Table182[],2),IF(C116="Quaal's feather token",VLOOKUP(RANDBETWEEN(1,20),Table181[],2),IF(C116="ammunition +2",VLOOKUP(RANDBETWEEN(1,6),Table185[],2),IF(C116="necklace of fireballs",RANDBETWEEN(3,9)," "))))))</f>
        <v xml:space="preserve"> </v>
      </c>
      <c r="E116" s="36" t="str">
        <f ca="1">IF(AND(A116&gt;=1,A116&lt;=6),VLOOKUP(RANDBETWEEN(1,20),Table171[],2)," ")</f>
        <v xml:space="preserve"> </v>
      </c>
      <c r="F116" s="36" t="str">
        <f ca="1">IF(AND(A116&gt;=1,A116&lt;=8),VLOOKUP(RANDBETWEEN(1,20),Table172[],2)," ")</f>
        <v xml:space="preserve"> </v>
      </c>
      <c r="G116" s="36" t="str">
        <f ca="1">IF(AND(A116&gt;=1,A116&lt;=8),VLOOKUP(RANDBETWEEN(1,20),Table174[],2)," ")</f>
        <v xml:space="preserve"> </v>
      </c>
      <c r="H116" s="36" t="str">
        <f ca="1">IF(AND(A116&gt;=1,A116&lt;=8),VLOOKUP(RANDBETWEEN(1,20),Table173[],2)," ")</f>
        <v xml:space="preserve"> </v>
      </c>
      <c r="I116" s="36" t="str">
        <f ca="1">IF(H116="Roll 2x",VLOOKUP(RANDBETWEEN(1,20),Table173[],2)," ")</f>
        <v xml:space="preserve"> </v>
      </c>
      <c r="J116" s="36" t="str">
        <f ca="1">IF(H116="Roll 2x",VLOOKUP(RANDBETWEEN(1,20),Table173[],2)," ")</f>
        <v xml:space="preserve"> </v>
      </c>
    </row>
    <row r="117" spans="1:10" x14ac:dyDescent="0.25">
      <c r="A117" s="36" t="str">
        <f ca="1">IF(AND(D11&gt;=5,D11&lt;=6), "5", " ")</f>
        <v xml:space="preserve"> </v>
      </c>
      <c r="B117" s="36" t="str">
        <f ca="1">IF(AND(D11&gt;=5,D11&lt;=6),RANDBETWEEN(1,100), " ")</f>
        <v xml:space="preserve"> </v>
      </c>
      <c r="C117" s="36" t="str">
        <f ca="1">IF(AND(D11&gt;=5,D11&lt;=6),VLOOKUP(B117,Table5761[],2), " ")</f>
        <v xml:space="preserve"> </v>
      </c>
      <c r="D117" s="36"/>
    </row>
    <row r="118" spans="1:10" x14ac:dyDescent="0.25">
      <c r="A118" s="36" t="s">
        <v>246</v>
      </c>
      <c r="B118" s="36" t="s">
        <v>233</v>
      </c>
      <c r="C118" s="36" t="s">
        <v>35</v>
      </c>
      <c r="D118" s="36" t="s">
        <v>34</v>
      </c>
      <c r="E118" s="36" t="s">
        <v>619</v>
      </c>
      <c r="F118" s="36" t="s">
        <v>682</v>
      </c>
      <c r="G118" s="36" t="s">
        <v>622</v>
      </c>
      <c r="H118" s="36" t="s">
        <v>680</v>
      </c>
      <c r="I118" s="36" t="s">
        <v>681</v>
      </c>
      <c r="J118" s="36" t="s">
        <v>683</v>
      </c>
    </row>
    <row r="119" spans="1:10" x14ac:dyDescent="0.25">
      <c r="A119" s="36" t="str">
        <f ca="1">IF(AND(E11&gt;=1,E11&lt;=6), 1, " ")</f>
        <v xml:space="preserve"> </v>
      </c>
      <c r="B119" s="36" t="str">
        <f ca="1">IF(AND(E11&gt;=1,E11&lt;=6),RANDBETWEEN(1,100), " ")</f>
        <v xml:space="preserve"> </v>
      </c>
      <c r="C119" s="36" t="str">
        <f ca="1">IF(AND(E11&gt;=1,E11&lt;=6),VLOOKUP(B119,Table5764[],2), " ")</f>
        <v xml:space="preserve"> </v>
      </c>
      <c r="D119" s="36" t="str">
        <f ca="1">IF(C119="weapon +1",VLOOKUP(RANDBETWEEN(1,100),Table184[],2)," ")</f>
        <v xml:space="preserve"> </v>
      </c>
      <c r="E119" s="36" t="str">
        <f ca="1">IF(AND(A119&gt;=1,A119&lt;=6),VLOOKUP(RANDBETWEEN(1,20),Table171[],2)," ")</f>
        <v xml:space="preserve"> </v>
      </c>
      <c r="F119" s="36" t="str">
        <f ca="1">IF(AND(A119&gt;=1,A119&lt;=8),VLOOKUP(RANDBETWEEN(1,20),Table172[],2)," ")</f>
        <v xml:space="preserve"> </v>
      </c>
      <c r="G119" s="36" t="str">
        <f ca="1">IF(AND(A119&gt;=1,A119&lt;=8),VLOOKUP(RANDBETWEEN(1,20),Table174[],2)," ")</f>
        <v xml:space="preserve"> </v>
      </c>
      <c r="H119" s="36" t="str">
        <f ca="1">IF(AND(A119&gt;=1,A119&lt;=8),VLOOKUP(RANDBETWEEN(1,20),Table173[],2)," ")</f>
        <v xml:space="preserve"> </v>
      </c>
      <c r="I119" s="36" t="str">
        <f ca="1">IF(H119="Roll 2x",VLOOKUP(RANDBETWEEN(1,20),Table173[],2)," ")</f>
        <v xml:space="preserve"> </v>
      </c>
      <c r="J119" s="36" t="str">
        <f ca="1">IF(H119="Roll 2x",VLOOKUP(RANDBETWEEN(1,20),Table173[],2)," ")</f>
        <v xml:space="preserve"> </v>
      </c>
    </row>
    <row r="120" spans="1:10" x14ac:dyDescent="0.25">
      <c r="A120" s="36" t="str">
        <f ca="1">IF(AND(E11&gt;=2,E11&lt;=6), 2, " ")</f>
        <v xml:space="preserve"> </v>
      </c>
      <c r="B120" s="36" t="str">
        <f ca="1">IF(AND(E11&gt;=2,E11&lt;=6),RANDBETWEEN(1,100), " ")</f>
        <v xml:space="preserve"> </v>
      </c>
      <c r="C120" s="36" t="str">
        <f ca="1">IF(AND(E11&gt;=2,E11&lt;=6),VLOOKUP(B120,Table5764[],2), " ")</f>
        <v xml:space="preserve"> </v>
      </c>
      <c r="D120" s="36" t="str">
        <f ca="1">IF(C120="weapon +1",VLOOKUP(RANDBETWEEN(1,100),Table184[],2)," ")</f>
        <v xml:space="preserve"> </v>
      </c>
      <c r="E120" s="36" t="str">
        <f ca="1">IF(AND(A120&gt;=1,A120&lt;=6),VLOOKUP(RANDBETWEEN(1,20),Table171[],2)," ")</f>
        <v xml:space="preserve"> </v>
      </c>
      <c r="F120" s="36" t="str">
        <f ca="1">IF(AND(A120&gt;=1,A120&lt;=8),VLOOKUP(RANDBETWEEN(1,20),Table172[],2)," ")</f>
        <v xml:space="preserve"> </v>
      </c>
      <c r="G120" s="36" t="str">
        <f ca="1">IF(AND(A120&gt;=1,A120&lt;=8),VLOOKUP(RANDBETWEEN(1,20),Table174[],2)," ")</f>
        <v xml:space="preserve"> </v>
      </c>
      <c r="H120" s="36" t="str">
        <f ca="1">IF(AND(A120&gt;=1,A120&lt;=8),VLOOKUP(RANDBETWEEN(1,20),Table173[],2)," ")</f>
        <v xml:space="preserve"> </v>
      </c>
      <c r="I120" s="36" t="str">
        <f ca="1">IF(H120="Roll 2x",VLOOKUP(RANDBETWEEN(1,20),Table173[],2)," ")</f>
        <v xml:space="preserve"> </v>
      </c>
      <c r="J120" s="36" t="str">
        <f ca="1">IF(H120="Roll 2x",VLOOKUP(RANDBETWEEN(1,20),Table173[],2)," ")</f>
        <v xml:space="preserve"> </v>
      </c>
    </row>
    <row r="121" spans="1:10" x14ac:dyDescent="0.25">
      <c r="A121" s="36" t="str">
        <f ca="1">IF(AND(E11&gt;=3,E11&lt;=6), 3, " ")</f>
        <v xml:space="preserve"> </v>
      </c>
      <c r="B121" s="36" t="str">
        <f ca="1">IF(AND(E11&gt;=3,E11&lt;=6),RANDBETWEEN(1,100), " ")</f>
        <v xml:space="preserve"> </v>
      </c>
      <c r="C121" s="36" t="str">
        <f ca="1">IF(AND(E11&gt;=3,E11&lt;=6),VLOOKUP(B121,Table5764[],2), " ")</f>
        <v xml:space="preserve"> </v>
      </c>
      <c r="D121" s="36" t="str">
        <f ca="1">IF(C121="weapon +1",VLOOKUP(RANDBETWEEN(1,100),Table184[],2)," ")</f>
        <v xml:space="preserve"> </v>
      </c>
      <c r="E121" s="36" t="str">
        <f ca="1">IF(AND(A121&gt;=1,A121&lt;=6),VLOOKUP(RANDBETWEEN(1,20),Table171[],2)," ")</f>
        <v xml:space="preserve"> </v>
      </c>
      <c r="F121" s="36" t="str">
        <f ca="1">IF(AND(A121&gt;=1,A121&lt;=8),VLOOKUP(RANDBETWEEN(1,20),Table172[],2)," ")</f>
        <v xml:space="preserve"> </v>
      </c>
      <c r="G121" s="36" t="str">
        <f ca="1">IF(AND(A121&gt;=1,A121&lt;=8),VLOOKUP(RANDBETWEEN(1,20),Table174[],2)," ")</f>
        <v xml:space="preserve"> </v>
      </c>
      <c r="H121" s="36" t="str">
        <f ca="1">IF(AND(A121&gt;=1,A121&lt;=8),VLOOKUP(RANDBETWEEN(1,20),Table173[],2)," ")</f>
        <v xml:space="preserve"> </v>
      </c>
      <c r="I121" s="36" t="str">
        <f ca="1">IF(H121="Roll 2x",VLOOKUP(RANDBETWEEN(1,20),Table173[],2)," ")</f>
        <v xml:space="preserve"> </v>
      </c>
      <c r="J121" s="36" t="str">
        <f ca="1">IF(H121="Roll 2x",VLOOKUP(RANDBETWEEN(1,20),Table173[],2)," ")</f>
        <v xml:space="preserve"> </v>
      </c>
    </row>
    <row r="122" spans="1:10" x14ac:dyDescent="0.25">
      <c r="A122" s="36" t="str">
        <f ca="1">IF(AND(E11&gt;=4,E11&lt;=6), 4, " ")</f>
        <v xml:space="preserve"> </v>
      </c>
      <c r="B122" s="36" t="str">
        <f ca="1">IF(AND(E11&gt;=4,E11&lt;=6),RANDBETWEEN(1,100), " ")</f>
        <v xml:space="preserve"> </v>
      </c>
      <c r="C122" s="36" t="str">
        <f>IF(AND(E8&gt;=4,E8&lt;=6),VLOOKUP(B122,Table5764[],2)," ")</f>
        <v xml:space="preserve"> </v>
      </c>
      <c r="D122" s="36" t="str">
        <f ca="1">IF(C122="weapon +1",VLOOKUP(RANDBETWEEN(1,100),Table184[],2)," ")</f>
        <v xml:space="preserve"> </v>
      </c>
      <c r="E122" s="36" t="str">
        <f ca="1">IF(AND(A122&gt;=1,A122&lt;=6),VLOOKUP(RANDBETWEEN(1,20),Table171[],2)," ")</f>
        <v xml:space="preserve"> </v>
      </c>
      <c r="F122" s="36" t="str">
        <f ca="1">IF(AND(A122&gt;=1,A122&lt;=8),VLOOKUP(RANDBETWEEN(1,20),Table172[],2)," ")</f>
        <v xml:space="preserve"> </v>
      </c>
      <c r="G122" s="36" t="str">
        <f ca="1">IF(AND(A122&gt;=1,A122&lt;=8),VLOOKUP(RANDBETWEEN(1,20),Table174[],2)," ")</f>
        <v xml:space="preserve"> </v>
      </c>
      <c r="H122" s="36" t="str">
        <f ca="1">IF(AND(A122&gt;=1,A122&lt;=8),VLOOKUP(RANDBETWEEN(1,20),Table173[],2)," ")</f>
        <v xml:space="preserve"> </v>
      </c>
      <c r="I122" s="36" t="str">
        <f ca="1">IF(H122="Roll 2x",VLOOKUP(RANDBETWEEN(1,20),Table173[],2)," ")</f>
        <v xml:space="preserve"> </v>
      </c>
      <c r="J122" s="36" t="str">
        <f ca="1">IF(H122="Roll 2x",VLOOKUP(RANDBETWEEN(1,20),Table173[],2)," ")</f>
        <v xml:space="preserve"> </v>
      </c>
    </row>
    <row r="123" spans="1:10" x14ac:dyDescent="0.25">
      <c r="A123" s="36" t="str">
        <f ca="1">IF(AND(E11&gt;=5,E11&lt;=6), "5", " ")</f>
        <v xml:space="preserve"> </v>
      </c>
      <c r="B123" s="36" t="str">
        <f ca="1">IF(AND(E11&gt;=5,E11&lt;=6),RANDBETWEEN(1,100), " ")</f>
        <v xml:space="preserve"> </v>
      </c>
      <c r="C123" s="36" t="str">
        <f ca="1">IF(AND(E11&gt;=5,E11&lt;=6),VLOOKUP(B123,Table5764[],2), " ")</f>
        <v xml:space="preserve"> </v>
      </c>
      <c r="D123" s="36"/>
    </row>
    <row r="124" spans="1:10" x14ac:dyDescent="0.25">
      <c r="A124" s="36" t="s">
        <v>247</v>
      </c>
      <c r="B124" s="36" t="s">
        <v>233</v>
      </c>
      <c r="C124" s="36" t="s">
        <v>35</v>
      </c>
      <c r="D124" s="36" t="s">
        <v>34</v>
      </c>
      <c r="E124" s="36" t="s">
        <v>619</v>
      </c>
      <c r="F124" s="36" t="s">
        <v>682</v>
      </c>
      <c r="G124" s="36" t="s">
        <v>622</v>
      </c>
      <c r="H124" s="36" t="s">
        <v>680</v>
      </c>
      <c r="I124" s="36" t="s">
        <v>681</v>
      </c>
      <c r="J124" s="36" t="s">
        <v>683</v>
      </c>
    </row>
    <row r="125" spans="1:10" x14ac:dyDescent="0.25">
      <c r="A125" s="36" t="str">
        <f ca="1">IF(AND(F11&gt;=1,F11&lt;=6), 1, " ")</f>
        <v xml:space="preserve"> </v>
      </c>
      <c r="B125" s="36" t="str">
        <f ca="1">IF(AND(F11&gt;=1,F11&lt;=6),RANDBETWEEN(1,100), " ")</f>
        <v xml:space="preserve"> </v>
      </c>
      <c r="C125" s="36" t="str">
        <f ca="1">IF(AND(F11&gt;=1,F11&lt;=6),VLOOKUP(B125,Table576465[],2), " ")</f>
        <v xml:space="preserve"> </v>
      </c>
      <c r="D125" s="36" t="str">
        <f ca="1">IF(C125="armor of resistance (chain mail)",VLOOKUP(RANDBETWEEN(1,10),Table175[],2),IF(C125="armor of resistance (chain shirt)",VLOOKUP(RANDBETWEEN(1,10),Table175[],2),IF(C125="armor of resistance (leather)",VLOOKUP(RANDBETWEEN(1,10),Table175[],2),IF(C125="armor of resistance (scale mail)",VLOOKUP(RANDBETWEEN(1,10),Table175[],2),IF(C125="ring of resistance",VLOOKUP(RANDBETWEEN(1,10),Table175[],2),IF(C125="Weapon +2",VLOOKUP(RANDBETWEEN(1,100),Table184[],2),IF(C125="Figurine of Wondrous Power",VLOOKUP(RANDBETWEEN(1,8),Table187[],2),IF(C125="Necklace of Prayer Beads",RANDBETWEEN(2,6)," "))))))))</f>
        <v xml:space="preserve"> </v>
      </c>
      <c r="E125" s="36" t="str">
        <f ca="1">IF(AND(A125&gt;=1,A125&lt;=6),VLOOKUP(RANDBETWEEN(1,20),Table171[],2)," ")</f>
        <v xml:space="preserve"> </v>
      </c>
      <c r="F125" s="36" t="str">
        <f ca="1">IF(AND(A125&gt;=1,A125&lt;=8),VLOOKUP(RANDBETWEEN(1,20),Table172[],2)," ")</f>
        <v xml:space="preserve"> </v>
      </c>
      <c r="G125" s="36" t="str">
        <f ca="1">IF(AND(A125&gt;=1,A125&lt;=8),VLOOKUP(RANDBETWEEN(1,20),Table174[],2)," ")</f>
        <v xml:space="preserve"> </v>
      </c>
      <c r="H125" s="36" t="str">
        <f ca="1">IF(AND(A125&gt;=1,A125&lt;=8),VLOOKUP(RANDBETWEEN(1,20),Table173[],2)," ")</f>
        <v xml:space="preserve"> </v>
      </c>
      <c r="I125" s="36" t="str">
        <f ca="1">IF(H125="Roll 2x",VLOOKUP(RANDBETWEEN(1,20),Table173[],2)," ")</f>
        <v xml:space="preserve"> </v>
      </c>
      <c r="J125" s="36" t="str">
        <f ca="1">IF(H125="Roll 2x",VLOOKUP(RANDBETWEEN(1,20),Table173[],2)," ")</f>
        <v xml:space="preserve"> </v>
      </c>
    </row>
  </sheetData>
  <sheetProtection sheet="1" objects="1" scenarios="1"/>
  <phoneticPr fontId="2" type="noConversion"/>
  <pageMargins left="0.7" right="0.7" top="0.75" bottom="0.75" header="0.3" footer="0.3"/>
  <pageSetup scale="44" fitToHeight="0" orientation="landscape" horizontalDpi="4294967293" r:id="rId1"/>
  <drawing r:id="rId2"/>
  <picture r:id="rId3"/>
  <tableParts count="26">
    <tablePart r:id="rId4"/>
    <tablePart r:id="rId5"/>
    <tablePart r:id="rId6"/>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 r:id="rId24"/>
    <tablePart r:id="rId25"/>
    <tablePart r:id="rId26"/>
    <tablePart r:id="rId27"/>
    <tablePart r:id="rId28"/>
    <tablePart r:id="rId29"/>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27C89A-0EB9-43FC-ABB6-95020874CE44}">
  <sheetPr>
    <pageSetUpPr autoPageBreaks="0" fitToPage="1"/>
  </sheetPr>
  <dimension ref="A1:L156"/>
  <sheetViews>
    <sheetView showGridLines="0" tabSelected="1" zoomScale="70" zoomScaleNormal="70" workbookViewId="0">
      <selection activeCell="M38" sqref="M38"/>
    </sheetView>
  </sheetViews>
  <sheetFormatPr defaultColWidth="8.85546875" defaultRowHeight="15.75" x14ac:dyDescent="0.25"/>
  <cols>
    <col min="1" max="1" width="23.28515625" style="17" bestFit="1" customWidth="1"/>
    <col min="2" max="2" width="30.7109375" style="17" customWidth="1"/>
    <col min="3" max="3" width="42.7109375" style="17" customWidth="1"/>
    <col min="4" max="4" width="34.140625" style="17" customWidth="1"/>
    <col min="5" max="5" width="27.7109375" style="17" customWidth="1"/>
    <col min="6" max="6" width="28.85546875" style="17" customWidth="1"/>
    <col min="7" max="7" width="27.7109375" style="17" customWidth="1"/>
    <col min="8" max="8" width="15.85546875" style="17" customWidth="1"/>
    <col min="9" max="9" width="12.28515625" style="17" customWidth="1"/>
    <col min="10" max="10" width="14.7109375" style="17" customWidth="1"/>
    <col min="11" max="11" width="9" style="17" customWidth="1"/>
    <col min="12" max="16384" width="8.85546875" style="17"/>
  </cols>
  <sheetData>
    <row r="1" spans="1:10" x14ac:dyDescent="0.25">
      <c r="A1" s="35" t="s">
        <v>616</v>
      </c>
      <c r="B1" s="35" t="s">
        <v>229</v>
      </c>
      <c r="C1" s="35" t="s">
        <v>230</v>
      </c>
      <c r="D1" s="35" t="s">
        <v>231</v>
      </c>
      <c r="E1" s="35" t="s">
        <v>232</v>
      </c>
      <c r="F1" s="35"/>
      <c r="G1" s="35"/>
      <c r="H1" s="35"/>
      <c r="I1" s="35"/>
      <c r="J1" s="35"/>
    </row>
    <row r="2" spans="1:10" x14ac:dyDescent="0.25">
      <c r="A2" s="35" t="s">
        <v>228</v>
      </c>
      <c r="B2" s="36">
        <f ca="1">RANDBETWEEN(200,1200)</f>
        <v>695</v>
      </c>
      <c r="C2" s="36">
        <f ca="1">RANDBETWEEN(2000,12000)</f>
        <v>9969</v>
      </c>
      <c r="D2" s="36">
        <f ca="1">RANDBETWEEN(600,3600)</f>
        <v>1874</v>
      </c>
      <c r="E2" s="36">
        <f ca="1">RANDBETWEEN(30,180)</f>
        <v>174</v>
      </c>
      <c r="F2" s="36"/>
      <c r="G2" s="36"/>
      <c r="H2" s="36"/>
      <c r="I2" s="36"/>
      <c r="J2" s="36"/>
    </row>
    <row r="3" spans="1:10" x14ac:dyDescent="0.25">
      <c r="A3" s="35"/>
      <c r="B3" s="36"/>
      <c r="C3" s="36"/>
      <c r="D3" s="36"/>
      <c r="E3" s="36"/>
      <c r="F3" s="36"/>
    </row>
    <row r="4" spans="1:10" x14ac:dyDescent="0.25">
      <c r="A4" s="37" t="s">
        <v>233</v>
      </c>
      <c r="B4" s="37" t="s">
        <v>234</v>
      </c>
      <c r="C4" s="37" t="s">
        <v>250</v>
      </c>
    </row>
    <row r="5" spans="1:10" x14ac:dyDescent="0.25">
      <c r="A5" s="38">
        <f ca="1">RANDBETWEEN(1,100)</f>
        <v>27</v>
      </c>
      <c r="B5" s="38" t="str">
        <f ca="1">IF(AND(A5&gt;=5,A5&lt;=10),RANDBETWEEN(2,8),IF(AND(A5&gt;=29,A5&lt;=32),RANDBETWEEN(2,8),IF(AND(A5&gt;=45,A5&lt;=49),RANDBETWEEN(2,8),IF(AND(A5&gt;=64,A5&lt;=66),RANDBETWEEN(2,8),IF(AND(A5&gt;=75,A5&lt;=76),RANDBETWEEN(2,8),IF(AND(A5&gt;=81,A5&lt;=84),RANDBETWEEN(2,8),"0"))))))</f>
        <v>0</v>
      </c>
      <c r="C5" s="38">
        <f ca="1">IF(AND(A5&gt;=23,A5&lt;=28),RANDBETWEEN(2,8),IF(AND(A5&gt;=41,A5&lt;=44),RANDBETWEEN(2,8),IF(AND(A5&gt;=60,A5&lt;=63),RANDBETWEEN(2,8),IF(AND(A5&gt;=73,A5&lt;=74),RANDBETWEEN(2,8),IF(AND(A5&gt;=92,A5&lt;=94),RANDBETWEEN(2,8),IF(AND(A5&gt;=97,A5&lt;=98),RANDBETWEEN(2,8),IF(AND(A5&gt;79,A5&lt;81),RANDBETWEEN(2,8),IF(AND(A5&gt;99,A5&lt;101),RANDBETWEEN(2,8),"0"))))))))</f>
        <v>5</v>
      </c>
    </row>
    <row r="6" spans="1:10" x14ac:dyDescent="0.25">
      <c r="A6" s="35"/>
      <c r="B6" s="36"/>
      <c r="C6" s="36"/>
      <c r="D6" s="36"/>
      <c r="E6" s="36"/>
      <c r="F6" s="36"/>
    </row>
    <row r="7" spans="1:10" x14ac:dyDescent="0.25">
      <c r="A7" s="37" t="s">
        <v>233</v>
      </c>
      <c r="B7" s="37" t="s">
        <v>237</v>
      </c>
      <c r="C7" s="37" t="s">
        <v>238</v>
      </c>
    </row>
    <row r="8" spans="1:10" x14ac:dyDescent="0.25">
      <c r="A8" s="38">
        <f ca="1">A5</f>
        <v>27</v>
      </c>
      <c r="B8" s="38" t="str">
        <f ca="1">IF(AND(A8&gt;=11,A8&lt;=16),RANDBETWEEN(3,18),IF(AND(A8&gt;=33,A8&lt;=36),RANDBETWEEN(3,18),IF(AND(A8&gt;=50,A8&lt;=54),RANDBETWEEN(3,18),IF(AND(A8&gt;=67,A8&lt;=69),RANDBETWEEN(3,18),IF(AND(A8&gt;=77,A8&lt;=78),RANDBETWEEN(3,18),IF(AND(A8&gt;=85,A8&lt;=88),RANDBETWEEN(3,18),"0"))))))</f>
        <v>0</v>
      </c>
      <c r="C8" s="38" t="str">
        <f ca="1">IF(AND(A8&gt;=17,A8&lt;=22),RANDBETWEEN(3,18),IF(AND(A8&gt;=37,A8&lt;=40),RANDBETWEEN(3,18),IF(AND(A8&gt;=55,A8&lt;=59),RANDBETWEEN(3,18),IF(AND(A8&gt;=70,A8&lt;=72),RANDBETWEEN(3,18),IF(AND(A8&gt;=89,A8&lt;=91),RANDBETWEEN(3,18),IF(AND(A8&gt;=95,A8&lt;=96),RANDBETWEEN(3,18),IF(AND(A8&gt;78,A8&lt;80),RANDBETWEEN(3,18),IF(AND(A8&gt;99,A8&lt;=100),RANDBETWEEN(3,18),"0"))))))))</f>
        <v>0</v>
      </c>
    </row>
    <row r="9" spans="1:10" x14ac:dyDescent="0.25">
      <c r="A9" s="35"/>
      <c r="B9" s="36"/>
      <c r="C9" s="36"/>
      <c r="D9" s="36"/>
      <c r="E9" s="36"/>
      <c r="F9" s="36"/>
    </row>
    <row r="10" spans="1:10" x14ac:dyDescent="0.25">
      <c r="A10" s="37" t="s">
        <v>233</v>
      </c>
      <c r="B10" s="37" t="s">
        <v>236</v>
      </c>
      <c r="C10" s="37" t="s">
        <v>242</v>
      </c>
      <c r="D10" s="37" t="s">
        <v>243</v>
      </c>
      <c r="E10" s="37" t="s">
        <v>244</v>
      </c>
      <c r="F10" s="37" t="s">
        <v>246</v>
      </c>
      <c r="G10" s="37" t="s">
        <v>247</v>
      </c>
      <c r="H10" s="37" t="s">
        <v>248</v>
      </c>
    </row>
    <row r="11" spans="1:10" x14ac:dyDescent="0.25">
      <c r="A11" s="38">
        <f ca="1">A8</f>
        <v>27</v>
      </c>
      <c r="B11" s="38" t="str">
        <f ca="1">IF(AND(A11&gt;=29,A11&lt;=44),RANDBETWEEN(1,6),"0")</f>
        <v>0</v>
      </c>
      <c r="C11" s="38" t="str">
        <f ca="1">IF(AND(A11&gt;=45,A11&lt;=63),RANDBETWEEN(1,4),"0")</f>
        <v>0</v>
      </c>
      <c r="D11" s="38" t="str">
        <f ca="1">IF(AND(A11&gt;=64,A11&lt;=74),RANDBETWEEN(1,4),"0")</f>
        <v>0</v>
      </c>
      <c r="E11" s="38" t="str">
        <f ca="1">IF(AND(A11&gt;=75,A11&lt;=80),1,"0")</f>
        <v>0</v>
      </c>
      <c r="F11" s="38" t="str">
        <f ca="1">IF(AND(A11&gt;=81,A11&lt;=94),RANDBETWEEN(1,4),"0")</f>
        <v>0</v>
      </c>
      <c r="G11" s="38" t="str">
        <f ca="1">IF(AND(A11&gt;=95,A11&lt;=98),RANDBETWEEN(1,4),"0")</f>
        <v>0</v>
      </c>
      <c r="H11" s="38" t="str">
        <f ca="1">IF(AND(A11&gt;=99,E11&lt;=100),1,"0")</f>
        <v>0</v>
      </c>
    </row>
    <row r="12" spans="1:10" x14ac:dyDescent="0.25">
      <c r="A12" s="36"/>
    </row>
    <row r="13" spans="1:10" x14ac:dyDescent="0.25">
      <c r="A13" s="36"/>
    </row>
    <row r="14" spans="1:10" ht="16.5" thickBot="1" x14ac:dyDescent="0.3">
      <c r="A14" s="36"/>
    </row>
    <row r="15" spans="1:10" ht="17.25" thickTop="1" thickBot="1" x14ac:dyDescent="0.3">
      <c r="A15" s="39">
        <f ca="1">IF(AND($B$5&gt;=1,$B$5&lt;=10),1, IF(AND($C$5&gt;=1,$C$5&lt;=10),1," "))</f>
        <v>1</v>
      </c>
      <c r="B15" s="40" t="str">
        <f ca="1">IF(AND(A15&gt;=1,A15&lt;=18),"You have found"," ")</f>
        <v>You have found</v>
      </c>
      <c r="C15" s="40" t="str">
        <f ca="1">IF(AND(A15&gt;=1,A15&lt;=10),VLOOKUP(RANDBETWEEN(1,100),Table335[],2)," ")</f>
        <v>a large</v>
      </c>
      <c r="D15" s="40" t="str">
        <f ca="1">IF(E15="mosaic",VLOOKUP(RANDBETWEEN(1,6),Table343[],2),IF(E15="painting",VLOOKUP(RANDBETWEEN(1,9),Table339[],2),IF(E15="sculpture",VLOOKUP(RANDBETWEEN(1,24),Table341[],2),IF(E15="tapestry",VLOOKUP(RANDBETWEEN(1,6),Table345[],2),IF(E15="rug",VLOOKUP(RANDBETWEEN(1,6),Table345[],2),IF(E15="book",VLOOKUP(RANDBETWEEN(1,10),Table346[],2),IF(E15="garment",VLOOKUP(RANDBETWEEN(1,12),Table353[],2)," ")))))))</f>
        <v>wax</v>
      </c>
      <c r="E15" s="40" t="str">
        <f ca="1">IF(AND(A15&gt;=1,A15&lt;=10),VLOOKUP(RANDBETWEEN(1,7),Table337[],2)," ")</f>
        <v>sculpture</v>
      </c>
      <c r="F15" s="40" t="str">
        <f ca="1">IF(AND(A15&gt;=1,A15&lt;=10),VLOOKUP(RANDBETWEEN(1,6),Table29[],2)," ")</f>
        <v>in good condition.</v>
      </c>
      <c r="G15" s="40"/>
      <c r="H15" s="40"/>
      <c r="I15" s="41"/>
    </row>
    <row r="16" spans="1:10" ht="16.5" thickTop="1" x14ac:dyDescent="0.25">
      <c r="A16" s="72"/>
      <c r="B16" s="42" t="str">
        <f ca="1">IF(AND(A15&gt;=1,A15&lt;=10),"More specifically, it is"," ")</f>
        <v>More specifically, it is</v>
      </c>
      <c r="C16" s="43" t="str">
        <f ca="1">IF(E15="mosaic",VLOOKUP(RANDBETWEEN(1,20),Table3308352[],2),IF(E15="sculpture",VLOOKUP(RANDBETWEEN(1,100),Table342[],2),IF(E15="painting",VLOOKUP(RANDBETWEEN(1,5),Table340[],2),IF(E15="rug",VLOOKUP(RANDBETWEEN(1,20),Table3308352[],2),IF(E15="book",VLOOKUP(RANDBETWEEN(1,28),Table347[],2),IF(E15="garment",VLOOKUP(RANDBETWEEN(1,20),Table3308352[],2),IF(E15="tapestry",VLOOKUP(RANDBETWEEN(1,20),Table3308352[],2)," ")))))))</f>
        <v>an oil lamp</v>
      </c>
      <c r="D16" s="43" t="str">
        <f ca="1">IF(AND(E15="mosaic",C16=" "), "depicting",IF(AND(E15="tapestry",C16=" "),"depicting",IF(AND(E15="garment",C16=" "),"depicting",IF(E15="sculpture","depicting",IF(E15="painting","depicting",IF(E15="book","depicting"," "))))))</f>
        <v>depicting</v>
      </c>
      <c r="E16" s="43" t="str">
        <f ca="1">IF(AND(D16="depicting",C16&lt;&gt;"a landscape",C16&lt;&gt;"a still life"),VLOOKUP(RANDBETWEEN(1,6259),Table354[],2),IF(C16="a still life",VLOOKUP(RANDBETWEEN(1,100),Table342[],2),IF(C16="a landscape",VLOOKUP(RANDBETWEEN(1,22),Table356[],2)," ")))</f>
        <v>a male goblin lawyer</v>
      </c>
      <c r="F16" s="43" t="str">
        <f ca="1">IF(AND(D16="depicting",C16&lt;&gt;"a landscape",C16&lt;&gt;"a portrait",C16&lt;&gt;"a still life"),VLOOKUP(RANDBETWEEN(1,100),Table355[],2)," ")</f>
        <v>skinning</v>
      </c>
      <c r="G16" s="43" t="str">
        <f ca="1">IF(AND(D16="depicting",C16&lt;&gt;"a landscape",C16&lt;&gt;"a still life",C16&lt;&gt;"a portrait"),VLOOKUP(RANDBETWEEN(1,6259),Table354[],2)," ")</f>
        <v>drow slaves</v>
      </c>
      <c r="H16" s="43" t="str">
        <f ca="1">IF(AND(D16="depicting",C16&lt;&gt;"a still life",C16&lt;&gt;"a portrait",C16&lt;&gt;"a landscape"),VLOOKUP(RANDBETWEEN(1,2),Table357[],2)," ")</f>
        <v>outside</v>
      </c>
      <c r="I16" s="44" t="str">
        <f ca="1">IF(AND(D16="depicting",C16&lt;&gt;"a still life",C16&lt;&gt;"a portrait",C16&lt;&gt;"a landscape"),VLOOKUP(RANDBETWEEN(1,25),Table358[],2)," ")</f>
        <v>a town.</v>
      </c>
    </row>
    <row r="17" spans="1:9" ht="16.5" thickBot="1" x14ac:dyDescent="0.3">
      <c r="A17" s="73"/>
      <c r="B17" s="45" t="str">
        <f ca="1">IF(E15="book","The book has pages made of "," ")</f>
        <v xml:space="preserve"> </v>
      </c>
      <c r="C17" s="46" t="str">
        <f ca="1">IF(E15="book",VLOOKUP(RANDBETWEEN(1,27),Table348[],2)," ")</f>
        <v xml:space="preserve"> </v>
      </c>
      <c r="D17" s="47"/>
      <c r="E17" s="47"/>
      <c r="F17" s="47"/>
      <c r="G17" s="47"/>
      <c r="H17" s="47"/>
      <c r="I17" s="48"/>
    </row>
    <row r="18" spans="1:9" ht="17.25" thickTop="1" thickBot="1" x14ac:dyDescent="0.3">
      <c r="A18" s="83"/>
    </row>
    <row r="19" spans="1:9" ht="17.25" thickTop="1" thickBot="1" x14ac:dyDescent="0.3">
      <c r="A19" s="39">
        <f ca="1">IF(AND($B$5&gt;=2,$B$5&lt;=10),2, IF(AND($C$5&gt;=2,$C$5&lt;=10),2," "))</f>
        <v>2</v>
      </c>
      <c r="B19" s="40" t="str">
        <f ca="1">IF(AND(A19&gt;=1,A19&lt;=18),"You have found"," ")</f>
        <v>You have found</v>
      </c>
      <c r="C19" s="40" t="str">
        <f ca="1">IF(AND(A19&gt;=1,A19&lt;=10),VLOOKUP(RANDBETWEEN(1,100),Table335[],2)," ")</f>
        <v>a medium</v>
      </c>
      <c r="D19" s="40" t="str">
        <f ca="1">IF(E19="mosaic",VLOOKUP(RANDBETWEEN(1,6),Table343[],2),IF(E19="painting",VLOOKUP(RANDBETWEEN(1,9),Table339[],2),IF(E19="sculpture",VLOOKUP(RANDBETWEEN(1,24),Table341[],2),IF(E19="tapestry",VLOOKUP(RANDBETWEEN(1,6),Table345[],2),IF(E19="rug",VLOOKUP(RANDBETWEEN(1,6),Table345[],2),IF(E19="book",VLOOKUP(RANDBETWEEN(1,10),Table346[],2),IF(E19="garment",VLOOKUP(RANDBETWEEN(1,12),Table353[],2)," ")))))))</f>
        <v>hemp</v>
      </c>
      <c r="E19" s="40" t="str">
        <f ca="1">IF(AND(A19&gt;=1,A19&lt;=10),VLOOKUP(RANDBETWEEN(1,7),Table337[],2)," ")</f>
        <v>garment</v>
      </c>
      <c r="F19" s="40" t="str">
        <f ca="1">IF(AND(A19&gt;=1,A19&lt;=10),VLOOKUP(RANDBETWEEN(1,6),Table29[],2)," ")</f>
        <v>in very good condition.</v>
      </c>
      <c r="G19" s="40"/>
      <c r="H19" s="40"/>
      <c r="I19" s="41"/>
    </row>
    <row r="20" spans="1:9" ht="16.5" thickTop="1" x14ac:dyDescent="0.25">
      <c r="A20" s="72"/>
      <c r="B20" s="42" t="str">
        <f ca="1">IF(AND(A19&gt;=1,A19&lt;=10),"More specifically, it is"," ")</f>
        <v>More specifically, it is</v>
      </c>
      <c r="C20" s="43" t="str">
        <f ca="1">IF(E19="mosaic",VLOOKUP(RANDBETWEEN(1,20),Table3308352[],2),IF(E19="sculpture",VLOOKUP(RANDBETWEEN(1,100),Table342[],2),IF(E19="painting",VLOOKUP(RANDBETWEEN(1,5),Table340[],2),IF(E19="rug",VLOOKUP(RANDBETWEEN(1,20),Table3308352[],2),IF(E19="book",VLOOKUP(RANDBETWEEN(1,28),Table347[],2),IF(E19="garment",VLOOKUP(RANDBETWEEN(1,20),Table3308352[],2),IF(E19="tapestry",VLOOKUP(RANDBETWEEN(1,20),Table3308352[],2)," ")))))))</f>
        <v>designed with a rune motif.</v>
      </c>
      <c r="D20" s="43" t="str">
        <f ca="1">IF(AND(E19="mosaic",C20=" "), "depicting",IF(AND(E19="tapestry",C20=" "),"depicting",IF(AND(E19="garment",C20=" "),"depicting",IF(E19="sculpture","depicting",IF(E19="painting","depicting",IF(E19="book","depicting"," "))))))</f>
        <v xml:space="preserve"> </v>
      </c>
      <c r="E20" s="43" t="str">
        <f ca="1">IF(AND(D20="depicting",C20&lt;&gt;"a landscape",C20&lt;&gt;"a still life"),VLOOKUP(RANDBETWEEN(1,6259),Table354[],2),IF(C20="a still life",VLOOKUP(RANDBETWEEN(1,100),Table342[],2),IF(C20="a landscape",VLOOKUP(RANDBETWEEN(1,22),Table356[],2)," ")))</f>
        <v xml:space="preserve"> </v>
      </c>
      <c r="F20" s="43" t="str">
        <f ca="1">IF(AND(D20="depicting",C20&lt;&gt;"a landscape",C20&lt;&gt;"a portrait",C20&lt;&gt;"a still life"),VLOOKUP(RANDBETWEEN(1,100),Table355[],2)," ")</f>
        <v xml:space="preserve"> </v>
      </c>
      <c r="G20" s="43" t="str">
        <f ca="1">IF(AND(D20="depicting",C20&lt;&gt;"a landscape",C20&lt;&gt;"a still life",C20&lt;&gt;"a portrait"),VLOOKUP(RANDBETWEEN(1,6259),Table354[],2)," ")</f>
        <v xml:space="preserve"> </v>
      </c>
      <c r="H20" s="43" t="str">
        <f ca="1">IF(AND(D20="depicting",C20&lt;&gt;"a still life",C20&lt;&gt;"a portrait",C20&lt;&gt;"a landscape"),VLOOKUP(RANDBETWEEN(1,2),Table357[],2)," ")</f>
        <v xml:space="preserve"> </v>
      </c>
      <c r="I20" s="44" t="str">
        <f ca="1">IF(AND(D20="depicting",C20&lt;&gt;"a still life",C20&lt;&gt;"a portrait",C20&lt;&gt;"a landscape"),VLOOKUP(RANDBETWEEN(1,25),Table358[],2)," ")</f>
        <v xml:space="preserve"> </v>
      </c>
    </row>
    <row r="21" spans="1:9" ht="16.5" thickBot="1" x14ac:dyDescent="0.3">
      <c r="A21" s="73"/>
      <c r="B21" s="45" t="str">
        <f ca="1">IF(E19="book","The book has pages made of "," ")</f>
        <v xml:space="preserve"> </v>
      </c>
      <c r="C21" s="46" t="str">
        <f ca="1">IF(E19="book",VLOOKUP(RANDBETWEEN(1,27),Table348[],2)," ")</f>
        <v xml:space="preserve"> </v>
      </c>
      <c r="D21" s="47"/>
      <c r="E21" s="47"/>
      <c r="F21" s="47"/>
      <c r="G21" s="47"/>
      <c r="H21" s="47"/>
      <c r="I21" s="48"/>
    </row>
    <row r="22" spans="1:9" ht="17.25" thickTop="1" thickBot="1" x14ac:dyDescent="0.3">
      <c r="A22" s="49"/>
    </row>
    <row r="23" spans="1:9" ht="17.25" thickTop="1" thickBot="1" x14ac:dyDescent="0.3">
      <c r="A23" s="39">
        <f ca="1">IF(AND($B$5&gt;=3,$B$5&lt;=10),3, IF(AND($C$5&gt;=3,$C$5&lt;=10),3," "))</f>
        <v>3</v>
      </c>
      <c r="B23" s="40" t="str">
        <f ca="1">IF(AND(A23&gt;=1,A23&lt;=18),"You have found"," ")</f>
        <v>You have found</v>
      </c>
      <c r="C23" s="40" t="str">
        <f ca="1">IF(AND(A23&gt;=1,A23&lt;=10),VLOOKUP(RANDBETWEEN(1,100),Table335[],2)," ")</f>
        <v xml:space="preserve">a tiny </v>
      </c>
      <c r="D23" s="40" t="str">
        <f ca="1">IF(E23="mosaic",VLOOKUP(RANDBETWEEN(1,6),Table343[],2),IF(E23="painting",VLOOKUP(RANDBETWEEN(1,9),Table339[],2),IF(E23="sculpture",VLOOKUP(RANDBETWEEN(1,24),Table341[],2),IF(E23="tapestry",VLOOKUP(RANDBETWEEN(1,6),Table345[],2),IF(E23="rug",VLOOKUP(RANDBETWEEN(1,6),Table345[],2),IF(E23="book",VLOOKUP(RANDBETWEEN(1,10),Table346[],2),IF(E23="garment",VLOOKUP(RANDBETWEEN(1,12),Table353[],2)," ")))))))</f>
        <v xml:space="preserve">hooked </v>
      </c>
      <c r="E23" s="40" t="str">
        <f ca="1">IF(AND(A23&gt;=1,A23&lt;=10),VLOOKUP(RANDBETWEEN(1,7),Table337[],2)," ")</f>
        <v>tapestry</v>
      </c>
      <c r="F23" s="40" t="str">
        <f ca="1">IF(AND(A23&gt;=1,A23&lt;=10),VLOOKUP(RANDBETWEEN(1,6),Table29[],2)," ")</f>
        <v>in poor condition.</v>
      </c>
      <c r="G23" s="40"/>
      <c r="H23" s="40"/>
      <c r="I23" s="41"/>
    </row>
    <row r="24" spans="1:9" ht="16.5" thickTop="1" x14ac:dyDescent="0.25">
      <c r="A24" s="72"/>
      <c r="B24" s="42" t="str">
        <f ca="1">IF(AND(A23&gt;=1,A23&lt;=10),"More specifically, it is"," ")</f>
        <v>More specifically, it is</v>
      </c>
      <c r="C24" s="43" t="str">
        <f ca="1">IF(E23="mosaic",VLOOKUP(RANDBETWEEN(1,20),Table3308352[],2),IF(E23="sculpture",VLOOKUP(RANDBETWEEN(1,100),Table342[],2),IF(E23="painting",VLOOKUP(RANDBETWEEN(1,5),Table340[],2),IF(E23="rug",VLOOKUP(RANDBETWEEN(1,20),Table3308352[],2),IF(E23="book",VLOOKUP(RANDBETWEEN(1,28),Table347[],2),IF(E23="garment",VLOOKUP(RANDBETWEEN(1,20),Table3308352[],2),IF(E23="tapestry",VLOOKUP(RANDBETWEEN(1,20),Table3308352[],2)," ")))))))</f>
        <v>designed with a angular geometric motif.</v>
      </c>
      <c r="D24" s="43" t="str">
        <f ca="1">IF(AND(E23="mosaic",C24=" "), "depicting",IF(AND(E23="tapestry",C24=" "),"depicting",IF(AND(E23="garment",C24=" "),"depicting",IF(E23="sculpture","depicting",IF(E23="painting","depicting",IF(E23="book","depicting"," "))))))</f>
        <v xml:space="preserve"> </v>
      </c>
      <c r="E24" s="43" t="str">
        <f ca="1">IF(AND(D24="depicting",C24&lt;&gt;"a landscape",C24&lt;&gt;"a still life"),VLOOKUP(RANDBETWEEN(1,6259),Table354[],2),IF(C24="a still life",VLOOKUP(RANDBETWEEN(1,100),Table342[],2),IF(C24="a landscape",VLOOKUP(RANDBETWEEN(1,22),Table356[],2)," ")))</f>
        <v xml:space="preserve"> </v>
      </c>
      <c r="F24" s="43" t="str">
        <f ca="1">IF(AND(D24="depicting",C24&lt;&gt;"a landscape",C24&lt;&gt;"a portrait",C24&lt;&gt;"a still life"),VLOOKUP(RANDBETWEEN(1,100),Table355[],2)," ")</f>
        <v xml:space="preserve"> </v>
      </c>
      <c r="G24" s="43" t="str">
        <f ca="1">IF(AND(D24="depicting",C24&lt;&gt;"a landscape",C24&lt;&gt;"a still life",C24&lt;&gt;"a portrait"),VLOOKUP(RANDBETWEEN(1,6259),Table354[],2)," ")</f>
        <v xml:space="preserve"> </v>
      </c>
      <c r="H24" s="43" t="str">
        <f ca="1">IF(AND(D24="depicting",C24&lt;&gt;"a still life",C24&lt;&gt;"a portrait",C24&lt;&gt;"a landscape"),VLOOKUP(RANDBETWEEN(1,2),Table357[],2)," ")</f>
        <v xml:space="preserve"> </v>
      </c>
      <c r="I24" s="44" t="str">
        <f ca="1">IF(AND(D24="depicting",C24&lt;&gt;"a still life",C24&lt;&gt;"a portrait",C24&lt;&gt;"a landscape"),VLOOKUP(RANDBETWEEN(1,25),Table358[],2)," ")</f>
        <v xml:space="preserve"> </v>
      </c>
    </row>
    <row r="25" spans="1:9" ht="16.5" thickBot="1" x14ac:dyDescent="0.3">
      <c r="A25" s="73"/>
      <c r="B25" s="45" t="str">
        <f ca="1">IF(E23="book","The book has pages made of "," ")</f>
        <v xml:space="preserve"> </v>
      </c>
      <c r="C25" s="46" t="str">
        <f ca="1">IF(E23="book",VLOOKUP(RANDBETWEEN(1,27),Table348[],2)," ")</f>
        <v xml:space="preserve"> </v>
      </c>
      <c r="D25" s="47"/>
      <c r="E25" s="47"/>
      <c r="F25" s="47"/>
      <c r="G25" s="47"/>
      <c r="H25" s="47"/>
      <c r="I25" s="48"/>
    </row>
    <row r="26" spans="1:9" ht="17.25" thickTop="1" thickBot="1" x14ac:dyDescent="0.3">
      <c r="A26" s="50"/>
    </row>
    <row r="27" spans="1:9" ht="17.25" thickTop="1" thickBot="1" x14ac:dyDescent="0.3">
      <c r="A27" s="39">
        <f ca="1">IF(AND($B$5&gt;=4,$B$5&lt;=10),4, IF(AND($C$5&gt;=4,$C$5&lt;=10),4," "))</f>
        <v>4</v>
      </c>
      <c r="B27" s="40" t="str">
        <f ca="1">IF(AND(A27&gt;=1,A27&lt;=18),"You have found"," ")</f>
        <v>You have found</v>
      </c>
      <c r="C27" s="40" t="str">
        <f ca="1">IF(AND(A27&gt;=1,A27&lt;=10),VLOOKUP(RANDBETWEEN(1,100),Table335[],2)," ")</f>
        <v>a large</v>
      </c>
      <c r="D27" s="40" t="str">
        <f ca="1">IF(E27="mosaic",VLOOKUP(RANDBETWEEN(1,6),Table343[],2),IF(E27="painting",VLOOKUP(RANDBETWEEN(1,9),Table339[],2),IF(E27="sculpture",VLOOKUP(RANDBETWEEN(1,24),Table341[],2),IF(E27="tapestry",VLOOKUP(RANDBETWEEN(1,6),Table345[],2),IF(E27="rug",VLOOKUP(RANDBETWEEN(1,6),Table345[],2),IF(E27="book",VLOOKUP(RANDBETWEEN(1,10),Table346[],2),IF(E27="garment",VLOOKUP(RANDBETWEEN(1,12),Table353[],2)," ")))))))</f>
        <v>scale</v>
      </c>
      <c r="E27" s="40" t="str">
        <f ca="1">IF(AND(A27&gt;=1,A27&lt;=10),VLOOKUP(RANDBETWEEN(1,7),Table337[],2)," ")</f>
        <v>mosaic</v>
      </c>
      <c r="F27" s="40" t="str">
        <f ca="1">IF(AND(A27&gt;=1,A27&lt;=10),VLOOKUP(RANDBETWEEN(1,6),Table29[],2)," ")</f>
        <v>in very poor condition.</v>
      </c>
      <c r="G27" s="40"/>
      <c r="H27" s="40"/>
      <c r="I27" s="41"/>
    </row>
    <row r="28" spans="1:9" ht="16.5" thickTop="1" x14ac:dyDescent="0.25">
      <c r="A28" s="72"/>
      <c r="B28" s="42" t="str">
        <f ca="1">IF(AND(A27&gt;=1,A27&lt;=10),"More specifically, it is"," ")</f>
        <v>More specifically, it is</v>
      </c>
      <c r="C28" s="43" t="str">
        <f ca="1">IF(E27="mosaic",VLOOKUP(RANDBETWEEN(1,20),Table3308352[],2),IF(E27="sculpture",VLOOKUP(RANDBETWEEN(1,100),Table342[],2),IF(E27="painting",VLOOKUP(RANDBETWEEN(1,5),Table340[],2),IF(E27="rug",VLOOKUP(RANDBETWEEN(1,20),Table3308352[],2),IF(E27="book",VLOOKUP(RANDBETWEEN(1,28),Table347[],2),IF(E27="garment",VLOOKUP(RANDBETWEEN(1,20),Table3308352[],2),IF(E27="tapestry",VLOOKUP(RANDBETWEEN(1,20),Table3308352[],2)," ")))))))</f>
        <v>of an elaborate design.</v>
      </c>
      <c r="D28" s="43" t="str">
        <f ca="1">IF(AND(E27="mosaic",C28=" "), "depicting",IF(AND(E27="tapestry",C28=" "),"depicting",IF(AND(E27="garment",C28=" "),"depicting",IF(E27="sculpture","depicting",IF(E27="painting","depicting",IF(E27="book","depicting"," "))))))</f>
        <v xml:space="preserve"> </v>
      </c>
      <c r="E28" s="43" t="str">
        <f ca="1">IF(AND(D28="depicting",C28&lt;&gt;"a landscape",C28&lt;&gt;"a still life"),VLOOKUP(RANDBETWEEN(1,6259),Table354[],2),IF(C28="a still life",VLOOKUP(RANDBETWEEN(1,100),Table342[],2),IF(C28="a landscape",VLOOKUP(RANDBETWEEN(1,22),Table356[],2)," ")))</f>
        <v xml:space="preserve"> </v>
      </c>
      <c r="F28" s="43" t="str">
        <f ca="1">IF(AND(D28="depicting",C28&lt;&gt;"a landscape",C28&lt;&gt;"a portrait",C28&lt;&gt;"a still life"),VLOOKUP(RANDBETWEEN(1,100),Table355[],2)," ")</f>
        <v xml:space="preserve"> </v>
      </c>
      <c r="G28" s="43" t="str">
        <f ca="1">IF(AND(D28="depicting",C28&lt;&gt;"a landscape",C28&lt;&gt;"a still life",C28&lt;&gt;"a portrait"),VLOOKUP(RANDBETWEEN(1,6259),Table354[],2)," ")</f>
        <v xml:space="preserve"> </v>
      </c>
      <c r="H28" s="43" t="str">
        <f ca="1">IF(AND(D28="depicting",C28&lt;&gt;"a still life",C28&lt;&gt;"a portrait",C28&lt;&gt;"a landscape"),VLOOKUP(RANDBETWEEN(1,2),Table357[],2)," ")</f>
        <v xml:space="preserve"> </v>
      </c>
      <c r="I28" s="44" t="str">
        <f ca="1">IF(AND(D28="depicting",C28&lt;&gt;"a still life",C28&lt;&gt;"a portrait",C28&lt;&gt;"a landscape"),VLOOKUP(RANDBETWEEN(1,25),Table358[],2)," ")</f>
        <v xml:space="preserve"> </v>
      </c>
    </row>
    <row r="29" spans="1:9" ht="16.5" thickBot="1" x14ac:dyDescent="0.3">
      <c r="A29" s="73"/>
      <c r="B29" s="45" t="str">
        <f ca="1">IF(E27="book","The book has pages made of "," ")</f>
        <v xml:space="preserve"> </v>
      </c>
      <c r="C29" s="46" t="str">
        <f ca="1">IF(E27="book",VLOOKUP(RANDBETWEEN(1,27),Table348[],2)," ")</f>
        <v xml:space="preserve"> </v>
      </c>
      <c r="D29" s="47"/>
      <c r="E29" s="47"/>
      <c r="F29" s="47"/>
      <c r="G29" s="47"/>
      <c r="H29" s="47"/>
      <c r="I29" s="48"/>
    </row>
    <row r="30" spans="1:9" ht="17.25" thickTop="1" thickBot="1" x14ac:dyDescent="0.3">
      <c r="A30" s="50"/>
    </row>
    <row r="31" spans="1:9" ht="17.25" thickTop="1" thickBot="1" x14ac:dyDescent="0.3">
      <c r="A31" s="39">
        <f ca="1">IF(AND($B$5&gt;=5,$B$5&lt;=10),5, IF(AND($C$5&gt;=5,$C$5&lt;=10),5," "))</f>
        <v>5</v>
      </c>
      <c r="B31" s="40" t="str">
        <f ca="1">IF(AND(A31&gt;=1,A31&lt;=18),"You have found"," ")</f>
        <v>You have found</v>
      </c>
      <c r="C31" s="40" t="str">
        <f ca="1">IF(AND(A31&gt;=1,A31&lt;=10),VLOOKUP(RANDBETWEEN(1,100),Table335[],2)," ")</f>
        <v>a medium</v>
      </c>
      <c r="D31" s="40" t="str">
        <f ca="1">IF(E31="mosaic",VLOOKUP(RANDBETWEEN(1,6),Table343[],2),IF(E31="painting",VLOOKUP(RANDBETWEEN(1,9),Table339[],2),IF(E31="sculpture",VLOOKUP(RANDBETWEEN(1,24),Table341[],2),IF(E31="tapestry",VLOOKUP(RANDBETWEEN(1,6),Table345[],2),IF(E31="rug",VLOOKUP(RANDBETWEEN(1,6),Table345[],2),IF(E31="book",VLOOKUP(RANDBETWEEN(1,10),Table346[],2),IF(E31="garment",VLOOKUP(RANDBETWEEN(1,12),Table353[],2)," ")))))))</f>
        <v>gouache</v>
      </c>
      <c r="E31" s="40" t="str">
        <f ca="1">IF(AND(A31&gt;=1,A31&lt;=10),VLOOKUP(RANDBETWEEN(1,7),Table337[],2)," ")</f>
        <v>painting</v>
      </c>
      <c r="F31" s="40" t="str">
        <f ca="1">IF(AND(A31&gt;=1,A31&lt;=10),VLOOKUP(RANDBETWEEN(1,6),Table29[],2)," ")</f>
        <v>in pristine condition.</v>
      </c>
      <c r="G31" s="40"/>
      <c r="H31" s="40"/>
      <c r="I31" s="41"/>
    </row>
    <row r="32" spans="1:9" ht="16.5" thickTop="1" x14ac:dyDescent="0.25">
      <c r="A32" s="72"/>
      <c r="B32" s="42" t="str">
        <f ca="1">IF(AND(A31&gt;=1,A31&lt;=10),"More specifically, it is"," ")</f>
        <v>More specifically, it is</v>
      </c>
      <c r="C32" s="43" t="str">
        <f ca="1">IF(E31="mosaic",VLOOKUP(RANDBETWEEN(1,20),Table3308352[],2),IF(E31="sculpture",VLOOKUP(RANDBETWEEN(1,100),Table342[],2),IF(E31="painting",VLOOKUP(RANDBETWEEN(1,5),Table340[],2),IF(E31="rug",VLOOKUP(RANDBETWEEN(1,20),Table3308352[],2),IF(E31="book",VLOOKUP(RANDBETWEEN(1,28),Table347[],2),IF(E31="garment",VLOOKUP(RANDBETWEEN(1,20),Table3308352[],2),IF(E31="tapestry",VLOOKUP(RANDBETWEEN(1,20),Table3308352[],2)," ")))))))</f>
        <v>a landscape</v>
      </c>
      <c r="D32" s="43" t="str">
        <f ca="1">IF(AND(E31="mosaic",C32=" "), "depicting",IF(AND(E31="tapestry",C32=" "),"depicting",IF(AND(E31="garment",C32=" "),"depicting",IF(E31="sculpture","depicting",IF(E31="painting","depicting",IF(E31="book","depicting"," "))))))</f>
        <v>depicting</v>
      </c>
      <c r="E32" s="43" t="str">
        <f ca="1">IF(AND(D32="depicting",C32&lt;&gt;"a landscape",C32&lt;&gt;"a still life"),VLOOKUP(RANDBETWEEN(1,6259),Table354[],2),IF(C32="a still life",VLOOKUP(RANDBETWEEN(1,100),Table342[],2),IF(C32="a landscape",VLOOKUP(RANDBETWEEN(1,22),Table356[],2)," ")))</f>
        <v xml:space="preserve"> a copse of trees.</v>
      </c>
      <c r="F32" s="43" t="str">
        <f ca="1">IF(AND(D32="depicting",C32&lt;&gt;"a landscape",C32&lt;&gt;"a portrait",C32&lt;&gt;"a still life"),VLOOKUP(RANDBETWEEN(1,100),Table355[],2)," ")</f>
        <v xml:space="preserve"> </v>
      </c>
      <c r="G32" s="43" t="str">
        <f ca="1">IF(AND(D32="depicting",C32&lt;&gt;"a landscape",C32&lt;&gt;"a still life",C32&lt;&gt;"a portrait"),VLOOKUP(RANDBETWEEN(1,6259),Table354[],2)," ")</f>
        <v xml:space="preserve"> </v>
      </c>
      <c r="H32" s="43" t="str">
        <f ca="1">IF(AND(D32="depicting",C32&lt;&gt;"a still life",C32&lt;&gt;"a portrait",C32&lt;&gt;"a landscape"),VLOOKUP(RANDBETWEEN(1,2),Table357[],2)," ")</f>
        <v xml:space="preserve"> </v>
      </c>
      <c r="I32" s="44" t="str">
        <f ca="1">IF(AND(D32="depicting",C32&lt;&gt;"a still life",C32&lt;&gt;"a portrait",C32&lt;&gt;"a landscape"),VLOOKUP(RANDBETWEEN(1,25),Table358[],2)," ")</f>
        <v xml:space="preserve"> </v>
      </c>
    </row>
    <row r="33" spans="1:12" ht="16.5" thickBot="1" x14ac:dyDescent="0.3">
      <c r="A33" s="73"/>
      <c r="B33" s="45" t="str">
        <f ca="1">IF(E31="book","The book has pages made of "," ")</f>
        <v xml:space="preserve"> </v>
      </c>
      <c r="C33" s="46" t="str">
        <f ca="1">IF(E31="book",VLOOKUP(RANDBETWEEN(1,27),Table348[],2)," ")</f>
        <v xml:space="preserve"> </v>
      </c>
      <c r="D33" s="47"/>
      <c r="E33" s="47"/>
      <c r="F33" s="47"/>
      <c r="G33" s="47"/>
      <c r="H33" s="47"/>
      <c r="I33" s="48"/>
    </row>
    <row r="34" spans="1:12" ht="17.25" thickTop="1" thickBot="1" x14ac:dyDescent="0.3">
      <c r="A34" s="50"/>
    </row>
    <row r="35" spans="1:12" ht="17.25" thickTop="1" thickBot="1" x14ac:dyDescent="0.3">
      <c r="A35" s="39" t="str">
        <f ca="1">IF(AND($B$5&gt;=6,$B$5&lt;=10),6, IF(AND($C$5&gt;=6,$C$5&lt;=10),6," "))</f>
        <v xml:space="preserve"> </v>
      </c>
      <c r="B35" s="40" t="str">
        <f ca="1">IF(AND(A35&gt;=1,A35&lt;=18),"You have found"," ")</f>
        <v xml:space="preserve"> </v>
      </c>
      <c r="C35" s="40" t="str">
        <f ca="1">IF(AND(A35&gt;=1,A35&lt;=10),VLOOKUP(RANDBETWEEN(1,100),Table335[],2)," ")</f>
        <v xml:space="preserve"> </v>
      </c>
      <c r="D35" s="40" t="str">
        <f ca="1">IF(E35="mosaic",VLOOKUP(RANDBETWEEN(1,6),Table343[],2),IF(E35="painting",VLOOKUP(RANDBETWEEN(1,9),Table339[],2),IF(E35="sculpture",VLOOKUP(RANDBETWEEN(1,24),Table341[],2),IF(E35="tapestry",VLOOKUP(RANDBETWEEN(1,6),Table345[],2),IF(E35="rug",VLOOKUP(RANDBETWEEN(1,6),Table345[],2),IF(E35="book",VLOOKUP(RANDBETWEEN(1,10),Table346[],2),IF(E35="garment",VLOOKUP(RANDBETWEEN(1,12),Table353[],2)," ")))))))</f>
        <v xml:space="preserve"> </v>
      </c>
      <c r="E35" s="40" t="str">
        <f ca="1">IF(AND(A35&gt;=1,A35&lt;=10),VLOOKUP(RANDBETWEEN(1,7),Table337[],2)," ")</f>
        <v xml:space="preserve"> </v>
      </c>
      <c r="F35" s="40" t="str">
        <f ca="1">IF(AND(A35&gt;=1,A35&lt;=10),VLOOKUP(RANDBETWEEN(1,6),Table29[],2)," ")</f>
        <v xml:space="preserve"> </v>
      </c>
      <c r="G35" s="40"/>
      <c r="H35" s="40"/>
      <c r="I35" s="41"/>
    </row>
    <row r="36" spans="1:12" ht="16.5" thickTop="1" x14ac:dyDescent="0.25">
      <c r="A36" s="72"/>
      <c r="B36" s="42" t="str">
        <f ca="1">IF(AND(A35&gt;=1,A35&lt;=10),"More specifically, it is"," ")</f>
        <v xml:space="preserve"> </v>
      </c>
      <c r="C36" s="43" t="str">
        <f ca="1">IF(E35="mosaic",VLOOKUP(RANDBETWEEN(1,20),Table3308352[],2),IF(E35="sculpture",VLOOKUP(RANDBETWEEN(1,100),Table342[],2),IF(E35="painting",VLOOKUP(RANDBETWEEN(1,5),Table340[],2),IF(E35="rug",VLOOKUP(RANDBETWEEN(1,20),Table3308352[],2),IF(E35="book",VLOOKUP(RANDBETWEEN(1,28),Table347[],2),IF(E35="garment",VLOOKUP(RANDBETWEEN(1,20),Table3308352[],2),IF(E35="tapestry",VLOOKUP(RANDBETWEEN(1,20),Table3308352[],2)," ")))))))</f>
        <v xml:space="preserve"> </v>
      </c>
      <c r="D36" s="43" t="str">
        <f ca="1">IF(AND(E35="mosaic",C36=" "), "depicting",IF(AND(E35="tapestry",C36=" "),"depicting",IF(AND(E35="garment",C36=" "),"depicting",IF(E35="sculpture","depicting",IF(E35="painting","depicting",IF(E35="book","depicting"," "))))))</f>
        <v xml:space="preserve"> </v>
      </c>
      <c r="E36" s="43" t="str">
        <f ca="1">IF(AND(D36="depicting",C36&lt;&gt;"a landscape",C36&lt;&gt;"a still life"),VLOOKUP(RANDBETWEEN(1,6259),Table354[],2),IF(C36="a still life",VLOOKUP(RANDBETWEEN(1,100),Table342[],2),IF(C36="a landscape",VLOOKUP(RANDBETWEEN(1,22),Table356[],2)," ")))</f>
        <v xml:space="preserve"> </v>
      </c>
      <c r="F36" s="43" t="str">
        <f ca="1">IF(AND(D36="depicting",C36&lt;&gt;"a landscape",C36&lt;&gt;"a portrait",C36&lt;&gt;"a still life"),VLOOKUP(RANDBETWEEN(1,100),Table355[],2)," ")</f>
        <v xml:space="preserve"> </v>
      </c>
      <c r="G36" s="43" t="str">
        <f ca="1">IF(AND(D36="depicting",C36&lt;&gt;"a landscape",C36&lt;&gt;"a still life",C36&lt;&gt;"a portrait"),VLOOKUP(RANDBETWEEN(1,6259),Table354[],2)," ")</f>
        <v xml:space="preserve"> </v>
      </c>
      <c r="H36" s="43" t="str">
        <f ca="1">IF(AND(D36="depicting",C36&lt;&gt;"a still life",C36&lt;&gt;"a portrait",C36&lt;&gt;"a landscape"),VLOOKUP(RANDBETWEEN(1,2),Table357[],2)," ")</f>
        <v xml:space="preserve"> </v>
      </c>
      <c r="I36" s="44" t="str">
        <f ca="1">IF(AND(D36="depicting",C36&lt;&gt;"a still life",C36&lt;&gt;"a portrait",C36&lt;&gt;"a landscape"),VLOOKUP(RANDBETWEEN(1,25),Table358[],2)," ")</f>
        <v xml:space="preserve"> </v>
      </c>
    </row>
    <row r="37" spans="1:12" ht="16.5" thickBot="1" x14ac:dyDescent="0.3">
      <c r="A37" s="73"/>
      <c r="B37" s="45" t="str">
        <f ca="1">IF(E35="book","The book has pages made of "," ")</f>
        <v xml:space="preserve"> </v>
      </c>
      <c r="C37" s="46" t="str">
        <f ca="1">IF(E35="book",VLOOKUP(RANDBETWEEN(1,27),Table348[],2)," ")</f>
        <v xml:space="preserve"> </v>
      </c>
      <c r="D37" s="47"/>
      <c r="E37" s="47"/>
      <c r="F37" s="47"/>
      <c r="G37" s="47"/>
      <c r="H37" s="47"/>
      <c r="I37" s="48"/>
    </row>
    <row r="38" spans="1:12" ht="17.25" thickTop="1" thickBot="1" x14ac:dyDescent="0.3">
      <c r="A38" s="50"/>
    </row>
    <row r="39" spans="1:12" ht="17.25" thickTop="1" thickBot="1" x14ac:dyDescent="0.3">
      <c r="A39" s="39" t="str">
        <f ca="1">IF(AND($B$5&gt;=7,$B$5&lt;=10),7, IF(AND($C$5&gt;=7,$C$5&lt;=10),7," "))</f>
        <v xml:space="preserve"> </v>
      </c>
      <c r="B39" s="40" t="str">
        <f ca="1">IF(AND(A39&gt;=1,A39&lt;=18),"You have found"," ")</f>
        <v xml:space="preserve"> </v>
      </c>
      <c r="C39" s="40" t="str">
        <f ca="1">IF(AND(A39&gt;=1,A39&lt;=10),VLOOKUP(RANDBETWEEN(1,100),Table335[],2)," ")</f>
        <v xml:space="preserve"> </v>
      </c>
      <c r="D39" s="40" t="str">
        <f ca="1">IF(E39="mosaic",VLOOKUP(RANDBETWEEN(1,6),Table343[],2),IF(E39="painting",VLOOKUP(RANDBETWEEN(1,9),Table339[],2),IF(E39="sculpture",VLOOKUP(RANDBETWEEN(1,24),Table341[],2),IF(E39="tapestry",VLOOKUP(RANDBETWEEN(1,6),Table345[],2),IF(E39="rug",VLOOKUP(RANDBETWEEN(1,6),Table345[],2),IF(E39="book",VLOOKUP(RANDBETWEEN(1,10),Table346[],2),IF(E39="garment",VLOOKUP(RANDBETWEEN(1,12),Table353[],2)," ")))))))</f>
        <v xml:space="preserve"> </v>
      </c>
      <c r="E39" s="40" t="str">
        <f ca="1">IF(AND(A39&gt;=1,A39&lt;=10),VLOOKUP(RANDBETWEEN(1,7),Table337[],2)," ")</f>
        <v xml:space="preserve"> </v>
      </c>
      <c r="F39" s="40" t="str">
        <f ca="1">IF(AND(A39&gt;=1,A39&lt;=10),VLOOKUP(RANDBETWEEN(1,6),Table29[],2)," ")</f>
        <v xml:space="preserve"> </v>
      </c>
      <c r="G39" s="40"/>
      <c r="H39" s="40"/>
      <c r="I39" s="41"/>
    </row>
    <row r="40" spans="1:12" ht="16.5" thickTop="1" x14ac:dyDescent="0.25">
      <c r="A40" s="72"/>
      <c r="B40" s="42" t="str">
        <f ca="1">IF(AND(A39&gt;=1,A39&lt;=10),"More specifically, it is"," ")</f>
        <v xml:space="preserve"> </v>
      </c>
      <c r="C40" s="43" t="str">
        <f ca="1">IF(E39="mosaic",VLOOKUP(RANDBETWEEN(1,20),Table3308352[],2),IF(E39="sculpture",VLOOKUP(RANDBETWEEN(1,100),Table342[],2),IF(E39="painting",VLOOKUP(RANDBETWEEN(1,5),Table340[],2),IF(E39="rug",VLOOKUP(RANDBETWEEN(1,20),Table3308352[],2),IF(E39="book",VLOOKUP(RANDBETWEEN(1,28),Table347[],2),IF(E39="garment",VLOOKUP(RANDBETWEEN(1,20),Table3308352[],2),IF(E39="tapestry",VLOOKUP(RANDBETWEEN(1,20),Table3308352[],2)," ")))))))</f>
        <v xml:space="preserve"> </v>
      </c>
      <c r="D40" s="43" t="str">
        <f ca="1">IF(AND(E39="mosaic",C40=" "), "depicting",IF(AND(E39="tapestry",C40=" "),"depicting",IF(AND(E39="garment",C40=" "),"depicting",IF(E39="sculpture","depicting",IF(E39="painting","depicting",IF(E39="book","depicting"," "))))))</f>
        <v xml:space="preserve"> </v>
      </c>
      <c r="E40" s="43" t="str">
        <f ca="1">IF(AND(D40="depicting",C40&lt;&gt;"a landscape",C40&lt;&gt;"a still life"),VLOOKUP(RANDBETWEEN(1,6259),Table354[],2),IF(C40="a still life",VLOOKUP(RANDBETWEEN(1,100),Table342[],2),IF(C40="a landscape",VLOOKUP(RANDBETWEEN(1,22),Table356[],2)," ")))</f>
        <v xml:space="preserve"> </v>
      </c>
      <c r="F40" s="43" t="str">
        <f ca="1">IF(AND(D40="depicting",C40&lt;&gt;"a landscape",C40&lt;&gt;"a portrait",C40&lt;&gt;"a still life"),VLOOKUP(RANDBETWEEN(1,100),Table355[],2)," ")</f>
        <v xml:space="preserve"> </v>
      </c>
      <c r="G40" s="43" t="str">
        <f ca="1">IF(AND(D40="depicting",C40&lt;&gt;"a landscape",C40&lt;&gt;"a still life",C40&lt;&gt;"a portrait"),VLOOKUP(RANDBETWEEN(1,6259),Table354[],2)," ")</f>
        <v xml:space="preserve"> </v>
      </c>
      <c r="H40" s="43" t="str">
        <f ca="1">IF(AND(D40="depicting",C40&lt;&gt;"a still life",C40&lt;&gt;"a portrait",C40&lt;&gt;"a landscape"),VLOOKUP(RANDBETWEEN(1,2),Table357[],2)," ")</f>
        <v xml:space="preserve"> </v>
      </c>
      <c r="I40" s="44" t="str">
        <f ca="1">IF(AND(D40="depicting",C40&lt;&gt;"a still life",C40&lt;&gt;"a portrait",C40&lt;&gt;"a landscape"),VLOOKUP(RANDBETWEEN(1,25),Table358[],2)," ")</f>
        <v xml:space="preserve"> </v>
      </c>
    </row>
    <row r="41" spans="1:12" ht="16.5" thickBot="1" x14ac:dyDescent="0.3">
      <c r="A41" s="73"/>
      <c r="B41" s="45" t="str">
        <f ca="1">IF(E39="book","The book has pages made of "," ")</f>
        <v xml:space="preserve"> </v>
      </c>
      <c r="C41" s="46" t="str">
        <f ca="1">IF(E39="book",VLOOKUP(RANDBETWEEN(1,27),Table348[],2)," ")</f>
        <v xml:space="preserve"> </v>
      </c>
      <c r="D41" s="47"/>
      <c r="E41" s="47"/>
      <c r="F41" s="47"/>
      <c r="G41" s="47"/>
      <c r="H41" s="47"/>
      <c r="I41" s="48"/>
    </row>
    <row r="42" spans="1:12" ht="17.25" thickTop="1" thickBot="1" x14ac:dyDescent="0.3">
      <c r="A42" s="50"/>
    </row>
    <row r="43" spans="1:12" ht="17.25" thickTop="1" thickBot="1" x14ac:dyDescent="0.3">
      <c r="A43" s="39" t="str">
        <f ca="1">IF(AND($B$5&gt;=8,$B$5&lt;=10),8,IF(AND($C$5&gt;=8,$C$5&lt;=10),8," "))</f>
        <v xml:space="preserve"> </v>
      </c>
      <c r="B43" s="40" t="str">
        <f ca="1">IF(AND(A43&gt;=1,A43&lt;=18),"You have found"," ")</f>
        <v xml:space="preserve"> </v>
      </c>
      <c r="C43" s="40" t="str">
        <f ca="1">IF(AND(A43&gt;=1,A43&lt;=10),VLOOKUP(RANDBETWEEN(1,100),Table335[],2)," ")</f>
        <v xml:space="preserve"> </v>
      </c>
      <c r="D43" s="40" t="str">
        <f ca="1">IF(E43="mosaic",VLOOKUP(RANDBETWEEN(1,6),Table343[],2),IF(E43="painting",VLOOKUP(RANDBETWEEN(1,9),Table339[],2),IF(E43="sculpture",VLOOKUP(RANDBETWEEN(1,24),Table341[],2),IF(E43="tapestry",VLOOKUP(RANDBETWEEN(1,6),Table345[],2),IF(E43="rug",VLOOKUP(RANDBETWEEN(1,6),Table345[],2),IF(E43="book",VLOOKUP(RANDBETWEEN(1,10),Table346[],2),IF(E43="garment",VLOOKUP(RANDBETWEEN(1,12),Table353[],2)," ")))))))</f>
        <v xml:space="preserve"> </v>
      </c>
      <c r="E43" s="40" t="str">
        <f ca="1">IF(AND(A43&gt;=1,A43&lt;=10),VLOOKUP(RANDBETWEEN(1,7),Table337[],2)," ")</f>
        <v xml:space="preserve"> </v>
      </c>
      <c r="F43" s="40" t="str">
        <f ca="1">IF(AND(A43&gt;=1,A43&lt;=10),VLOOKUP(RANDBETWEEN(1,6),Table29[],2)," ")</f>
        <v xml:space="preserve"> </v>
      </c>
      <c r="G43" s="40"/>
      <c r="H43" s="40"/>
      <c r="I43" s="41"/>
    </row>
    <row r="44" spans="1:12" ht="16.5" thickTop="1" x14ac:dyDescent="0.25">
      <c r="A44" s="72"/>
      <c r="B44" s="42" t="str">
        <f ca="1">IF(AND(A43&gt;=1,A43&lt;=10),"More specifically, it is"," ")</f>
        <v xml:space="preserve"> </v>
      </c>
      <c r="C44" s="43" t="str">
        <f ca="1">IF(E43="mosaic",VLOOKUP(RANDBETWEEN(1,20),Table3308352[],2),IF(E43="sculpture",VLOOKUP(RANDBETWEEN(1,100),Table342[],2),IF(E43="painting",VLOOKUP(RANDBETWEEN(1,5),Table340[],2),IF(E43="rug",VLOOKUP(RANDBETWEEN(1,20),Table3308352[],2),IF(E43="book",VLOOKUP(RANDBETWEEN(1,28),Table347[],2),IF(E43="garment",VLOOKUP(RANDBETWEEN(1,20),Table3308352[],2),IF(E43="tapestry",VLOOKUP(RANDBETWEEN(1,20),Table3308352[],2)," ")))))))</f>
        <v xml:space="preserve"> </v>
      </c>
      <c r="D44" s="43" t="str">
        <f ca="1">IF(AND(E43="mosaic",C44=" "), "depicting",IF(AND(E43="tapestry",C44=" "),"depicting",IF(AND(E43="garment",C44=" "),"depicting",IF(E43="sculpture","depicting",IF(E43="painting","depicting",IF(E43="book","depicting"," "))))))</f>
        <v xml:space="preserve"> </v>
      </c>
      <c r="E44" s="43" t="str">
        <f ca="1">IF(AND(D44="depicting",C44&lt;&gt;"a landscape",C44&lt;&gt;"a still life"),VLOOKUP(RANDBETWEEN(1,6259),Table354[],2),IF(C44="a still life",VLOOKUP(RANDBETWEEN(1,100),Table342[],2),IF(C44="a landscape",VLOOKUP(RANDBETWEEN(1,22),Table356[],2)," ")))</f>
        <v xml:space="preserve"> </v>
      </c>
      <c r="F44" s="43" t="str">
        <f ca="1">IF(AND(D44="depicting",C44&lt;&gt;"a landscape",C44&lt;&gt;"a portrait",C44&lt;&gt;"a still life"),VLOOKUP(RANDBETWEEN(1,100),Table355[],2)," ")</f>
        <v xml:space="preserve"> </v>
      </c>
      <c r="G44" s="43" t="str">
        <f ca="1">IF(AND(D44="depicting",C44&lt;&gt;"a landscape",C44&lt;&gt;"a still life",C44&lt;&gt;"a portrait"),VLOOKUP(RANDBETWEEN(1,6259),Table354[],2)," ")</f>
        <v xml:space="preserve"> </v>
      </c>
      <c r="H44" s="43" t="str">
        <f ca="1">IF(AND(D44="depicting",C44&lt;&gt;"a still life",C44&lt;&gt;"a portrait",C44&lt;&gt;"a landscape"),VLOOKUP(RANDBETWEEN(1,2),Table357[],2)," ")</f>
        <v xml:space="preserve"> </v>
      </c>
      <c r="I44" s="44" t="str">
        <f ca="1">IF(AND(D44="depicting",C44&lt;&gt;"a still life",C44&lt;&gt;"a portrait",C44&lt;&gt;"a landscape"),VLOOKUP(RANDBETWEEN(1,25),Table358[],2)," ")</f>
        <v xml:space="preserve"> </v>
      </c>
    </row>
    <row r="45" spans="1:12" ht="16.5" thickBot="1" x14ac:dyDescent="0.3">
      <c r="A45" s="73"/>
      <c r="B45" s="45" t="str">
        <f ca="1">IF(E43="book","The book has pages made of "," ")</f>
        <v xml:space="preserve"> </v>
      </c>
      <c r="C45" s="46" t="str">
        <f ca="1">IF(E43="book",VLOOKUP(RANDBETWEEN(1,27),Table348[],2)," ")</f>
        <v xml:space="preserve"> </v>
      </c>
      <c r="D45" s="47"/>
      <c r="E45" s="47"/>
      <c r="F45" s="47"/>
      <c r="G45" s="47"/>
      <c r="H45" s="47"/>
      <c r="I45" s="48"/>
    </row>
    <row r="46" spans="1:12" ht="17.25" thickTop="1" thickBot="1" x14ac:dyDescent="0.3">
      <c r="A46" s="50"/>
    </row>
    <row r="47" spans="1:12" ht="17.25" thickTop="1" thickBot="1" x14ac:dyDescent="0.3">
      <c r="A47" s="51" t="str">
        <f ca="1">IF(AND($B$8&gt;=1,$B$8&lt;=18),1,IF(AND($C$8&gt;=1,$C$8&lt;18),1," "))</f>
        <v xml:space="preserve"> </v>
      </c>
      <c r="B47" s="52" t="str">
        <f ca="1">IF(AND(A47&gt;=1,A47&lt;=18),"You have found"," ")</f>
        <v xml:space="preserve"> </v>
      </c>
      <c r="C47" s="52" t="str">
        <f ca="1">IF(AND(A47&gt;=1,A47&lt;=18),IF(E47="a plain gem"," ",VLOOKUP(RANDBETWEEN(1,20),Table3[], 2))," ")</f>
        <v xml:space="preserve"> </v>
      </c>
      <c r="D47" s="52" t="str">
        <f ca="1">IF(A47=" "," ",IF(AND(A47&gt;=1,E47="a plain gem")," ",VLOOKUP(RANDBETWEEN(1,20),Table1[],2)))</f>
        <v xml:space="preserve"> </v>
      </c>
      <c r="E47" s="52" t="str">
        <f ca="1">IF(AND(A47&gt;=1,A47&lt;=18), VLOOKUP(RANDBETWEEN(1,100),Table31[],2)," ")</f>
        <v xml:space="preserve"> </v>
      </c>
      <c r="F47" s="52" t="str">
        <f ca="1">IF(AND(A47&gt;=1,A47&lt;=18),VLOOKUP(RANDBETWEEN(1,6),Table29[],2)," ")</f>
        <v xml:space="preserve"> </v>
      </c>
      <c r="G47" s="52"/>
      <c r="H47" s="52"/>
      <c r="I47" s="52"/>
      <c r="J47" s="52"/>
      <c r="K47" s="52"/>
      <c r="L47" s="53"/>
    </row>
    <row r="48" spans="1:12" ht="16.5" thickTop="1" x14ac:dyDescent="0.25">
      <c r="A48" s="72"/>
      <c r="B48" s="54" t="str">
        <f ca="1">IF(AND(A47&gt;=1,E47="a plain gem")," ",IF(AND(A47&gt;=1,A47&lt;=18),"It has"," "))</f>
        <v xml:space="preserve"> </v>
      </c>
      <c r="C48" s="54" t="str">
        <f ca="1">IF(AND(A47&gt;=1,A47&lt;=18),IF(E47="a plain gem", "It is", VLOOKUP(RANDBETWEEN(1,4),Table36[],2))," ")</f>
        <v xml:space="preserve"> </v>
      </c>
      <c r="D48" s="54" t="str">
        <f ca="1">IF(AND(A47&gt;=1,A47&lt;=18),VLOOKUP(RANDBETWEEN(1,20),Table13[],2)," ")</f>
        <v xml:space="preserve"> </v>
      </c>
      <c r="E48" s="54" t="str">
        <f ca="1">IF(A47=" ", " ",IF(AND(A47&gt;=1,A47&lt;=18),IF(E47="a plain gem","and","gems")))</f>
        <v xml:space="preserve"> </v>
      </c>
      <c r="F48" s="54" t="str">
        <f ca="1">IF(A47=" "," ",IF(E47="a plain gem"," ","that are "))</f>
        <v xml:space="preserve"> </v>
      </c>
      <c r="G48" s="54" t="str">
        <f ca="1">IF(H48="both",VLOOKUP(RANDBETWEEN(1,8),Table15[],2)," ")</f>
        <v xml:space="preserve"> </v>
      </c>
      <c r="H48" s="54" t="str">
        <f ca="1">IF(AND(A47&gt;=1,A47&lt;=18),VLOOKUP(RANDBETWEEN(1,20),Table14[],2)," ")</f>
        <v xml:space="preserve"> </v>
      </c>
      <c r="I48" s="54" t="str">
        <f ca="1">IF(H48="both",VLOOKUP(RANDBETWEEN(1,11),Table14[],2)," ")</f>
        <v xml:space="preserve"> </v>
      </c>
      <c r="J48" s="54" t="str">
        <f ca="1">IF(H48="both","and"," ")</f>
        <v xml:space="preserve"> </v>
      </c>
      <c r="K48" s="54" t="str">
        <f ca="1">IF(H48="both",VLOOKUP(RANDBETWEEN(1,11),Table14[],2)," ")</f>
        <v xml:space="preserve"> </v>
      </c>
      <c r="L48" s="55" t="str">
        <f ca="1">IF(A47=" "," ","in color")</f>
        <v xml:space="preserve"> </v>
      </c>
    </row>
    <row r="49" spans="1:12" ht="16.5" thickBot="1" x14ac:dyDescent="0.3">
      <c r="A49" s="73"/>
      <c r="B49" s="56" t="str">
        <f ca="1">IF(C47="a carved","It is carved with a depiction of"," ")</f>
        <v xml:space="preserve"> </v>
      </c>
      <c r="C49" s="57" t="str">
        <f ca="1">IF(B49="It is carved with a depiction of",VLOOKUP(RANDBETWEEN(1,6259),Table354[],2)," ")</f>
        <v xml:space="preserve"> </v>
      </c>
      <c r="D49" s="57" t="str">
        <f ca="1">IF(B49="It is carved with a depiction of",VLOOKUP(RANDBETWEEN(1,100),Table355[],2)," ")</f>
        <v xml:space="preserve"> </v>
      </c>
      <c r="E49" s="57" t="str">
        <f ca="1">IF(B49="It is carved with a depiction of",VLOOKUP(RANDBETWEEN(1,6259),Table354[],2)," ")</f>
        <v xml:space="preserve"> </v>
      </c>
      <c r="F49" s="57" t="str">
        <f ca="1">IF(B49="It is carved with a depiction of",VLOOKUP(RANDBETWEEN(1,2),Table357[],2)," ")</f>
        <v xml:space="preserve"> </v>
      </c>
      <c r="G49" s="57" t="str">
        <f ca="1">IF(B49="It is carved with a depiction of",VLOOKUP(RANDBETWEEN(1,25),Table358[],2)," ")</f>
        <v xml:space="preserve"> </v>
      </c>
      <c r="H49" s="57"/>
      <c r="I49" s="57"/>
      <c r="J49" s="57"/>
      <c r="K49" s="57"/>
      <c r="L49" s="58"/>
    </row>
    <row r="50" spans="1:12" ht="17.25" thickTop="1" thickBot="1" x14ac:dyDescent="0.3">
      <c r="A50" s="50"/>
    </row>
    <row r="51" spans="1:12" ht="17.25" thickTop="1" thickBot="1" x14ac:dyDescent="0.3">
      <c r="A51" s="51" t="str">
        <f ca="1">IF(AND($B$8&gt;=2,$B$8&lt;=18),2,IF(AND($C$8&gt;=2,$C$8&lt;18),2," "))</f>
        <v xml:space="preserve"> </v>
      </c>
      <c r="B51" s="52" t="str">
        <f ca="1">IF(AND(A51&gt;=1,A51&lt;=18),"You have found"," ")</f>
        <v xml:space="preserve"> </v>
      </c>
      <c r="C51" s="52" t="str">
        <f ca="1">IF(AND(A51&gt;=1,A51&lt;=18),IF(E51="a plain gem"," ",VLOOKUP(RANDBETWEEN(1,20),Table3[], 2))," ")</f>
        <v xml:space="preserve"> </v>
      </c>
      <c r="D51" s="52" t="str">
        <f ca="1">IF(A51=" "," ",IF(AND(A51&gt;=1,E51="a plain gem")," ",VLOOKUP(RANDBETWEEN(1,20),Table1[],2)))</f>
        <v xml:space="preserve"> </v>
      </c>
      <c r="E51" s="52" t="str">
        <f ca="1">IF(AND(A51&gt;=1,A51&lt;=18), VLOOKUP(RANDBETWEEN(1,100),Table31[],2)," ")</f>
        <v xml:space="preserve"> </v>
      </c>
      <c r="F51" s="52" t="str">
        <f ca="1">IF(AND(A51&gt;=1,A51&lt;=18),VLOOKUP(RANDBETWEEN(1,6),Table29[],2)," ")</f>
        <v xml:space="preserve"> </v>
      </c>
      <c r="G51" s="52"/>
      <c r="H51" s="52"/>
      <c r="I51" s="52"/>
      <c r="J51" s="52"/>
      <c r="K51" s="52"/>
      <c r="L51" s="53"/>
    </row>
    <row r="52" spans="1:12" ht="16.5" thickTop="1" x14ac:dyDescent="0.25">
      <c r="A52" s="72"/>
      <c r="B52" s="54" t="str">
        <f ca="1">IF(AND(A51&gt;=1,E51="a plain gem")," ",IF(AND(A51&gt;=1,A51&lt;=18),"It has"," "))</f>
        <v xml:space="preserve"> </v>
      </c>
      <c r="C52" s="54" t="str">
        <f ca="1">IF(AND(A51&gt;=1,A51&lt;=18),IF(E51="a plain gem", "It is", VLOOKUP(RANDBETWEEN(1,4),Table36[],2))," ")</f>
        <v xml:space="preserve"> </v>
      </c>
      <c r="D52" s="54" t="str">
        <f ca="1">IF(AND(A51&gt;=1,A51&lt;=18),VLOOKUP(RANDBETWEEN(1,20),Table13[],2)," ")</f>
        <v xml:space="preserve"> </v>
      </c>
      <c r="E52" s="54" t="str">
        <f ca="1">IF(A51=" ", " ",IF(AND(A51&gt;=1,A51&lt;=18),IF(E51="a plain gem","and","gems")))</f>
        <v xml:space="preserve"> </v>
      </c>
      <c r="F52" s="54" t="str">
        <f ca="1">IF(A51=" "," ",IF(E51="a plain gem"," ","that are "))</f>
        <v xml:space="preserve"> </v>
      </c>
      <c r="G52" s="54" t="str">
        <f ca="1">IF(H52="both",VLOOKUP(RANDBETWEEN(1,8),Table15[],2)," ")</f>
        <v xml:space="preserve"> </v>
      </c>
      <c r="H52" s="54" t="str">
        <f ca="1">IF(AND(A51&gt;=1,A51&lt;=18),VLOOKUP(RANDBETWEEN(1,20),Table14[],2)," ")</f>
        <v xml:space="preserve"> </v>
      </c>
      <c r="I52" s="54" t="str">
        <f ca="1">IF(H52="both",VLOOKUP(RANDBETWEEN(1,11),Table14[],2)," ")</f>
        <v xml:space="preserve"> </v>
      </c>
      <c r="J52" s="54" t="str">
        <f ca="1">IF(H52="both","and"," ")</f>
        <v xml:space="preserve"> </v>
      </c>
      <c r="K52" s="54" t="str">
        <f ca="1">IF(H52="both",VLOOKUP(RANDBETWEEN(1,11),Table14[],2)," ")</f>
        <v xml:space="preserve"> </v>
      </c>
      <c r="L52" s="55" t="str">
        <f ca="1">IF(A51=" "," ","in color")</f>
        <v xml:space="preserve"> </v>
      </c>
    </row>
    <row r="53" spans="1:12" ht="16.5" thickBot="1" x14ac:dyDescent="0.3">
      <c r="A53" s="73"/>
      <c r="B53" s="56" t="str">
        <f ca="1">IF(C51="a carved","It is carved with a depiction of"," ")</f>
        <v xml:space="preserve"> </v>
      </c>
      <c r="C53" s="57" t="str">
        <f ca="1">IF(B53="It is carved with a depiction of",VLOOKUP(RANDBETWEEN(1,6259),Table354[],2)," ")</f>
        <v xml:space="preserve"> </v>
      </c>
      <c r="D53" s="57" t="str">
        <f ca="1">IF(B53="It is carved with a depiction of",VLOOKUP(RANDBETWEEN(1,100),Table355[],2)," ")</f>
        <v xml:space="preserve"> </v>
      </c>
      <c r="E53" s="57" t="str">
        <f ca="1">IF(B53="It is carved with a depiction of",VLOOKUP(RANDBETWEEN(1,6259),Table354[],2)," ")</f>
        <v xml:space="preserve"> </v>
      </c>
      <c r="F53" s="57" t="str">
        <f ca="1">IF(B53="It is carved with a depiction of",VLOOKUP(RANDBETWEEN(1,2),Table357[],2)," ")</f>
        <v xml:space="preserve"> </v>
      </c>
      <c r="G53" s="57" t="str">
        <f ca="1">IF(B53="It is carved with a depiction of",VLOOKUP(RANDBETWEEN(1,25),Table358[],2)," ")</f>
        <v xml:space="preserve"> </v>
      </c>
      <c r="H53" s="57"/>
      <c r="I53" s="57"/>
      <c r="J53" s="57"/>
      <c r="K53" s="57"/>
      <c r="L53" s="58"/>
    </row>
    <row r="54" spans="1:12" ht="17.25" thickTop="1" thickBot="1" x14ac:dyDescent="0.3">
      <c r="A54" s="50"/>
    </row>
    <row r="55" spans="1:12" ht="17.25" thickTop="1" thickBot="1" x14ac:dyDescent="0.3">
      <c r="A55" s="59" t="str">
        <f ca="1">IF(AND($B$8&gt;=3,$B$8&lt;=18),3,IF(AND($C$8&gt;=3,$C$8&lt;18),3," "))</f>
        <v xml:space="preserve"> </v>
      </c>
      <c r="B55" s="60" t="str">
        <f ca="1">IF(AND(A55&gt;=1,A55&lt;=18),"You have found"," ")</f>
        <v xml:space="preserve"> </v>
      </c>
      <c r="C55" s="60" t="str">
        <f ca="1">IF(AND(A55&gt;=1,A55&lt;=18),IF(E55="a plain gem"," ",VLOOKUP(RANDBETWEEN(1,20),Table3[], 2))," ")</f>
        <v xml:space="preserve"> </v>
      </c>
      <c r="D55" s="60" t="str">
        <f ca="1">IF(A55=" "," ",IF(AND(A55&gt;=1,E55="a plain gem")," ",VLOOKUP(RANDBETWEEN(1,20),Table1[],2)))</f>
        <v xml:space="preserve"> </v>
      </c>
      <c r="E55" s="60" t="str">
        <f ca="1">IF(AND(A55&gt;=1,A55&lt;=18), VLOOKUP(RANDBETWEEN(1,100),Table31[],2)," ")</f>
        <v xml:space="preserve"> </v>
      </c>
      <c r="F55" s="60" t="str">
        <f ca="1">IF(AND(A55&gt;=1,A55&lt;=18),VLOOKUP(RANDBETWEEN(1,6),Table29[],2)," ")</f>
        <v xml:space="preserve"> </v>
      </c>
      <c r="G55" s="60"/>
      <c r="H55" s="60"/>
      <c r="I55" s="60"/>
      <c r="J55" s="60"/>
      <c r="K55" s="60"/>
      <c r="L55" s="61"/>
    </row>
    <row r="56" spans="1:12" ht="16.5" thickTop="1" x14ac:dyDescent="0.25">
      <c r="A56" s="72"/>
      <c r="B56" s="62" t="str">
        <f ca="1">IF(AND(A55&gt;=1,E55="a plain gem")," ",IF(AND(A55&gt;=1,A55&lt;=18),"It has"," "))</f>
        <v xml:space="preserve"> </v>
      </c>
      <c r="C56" s="62" t="str">
        <f ca="1">IF(AND(A55&gt;=1,A55&lt;=18),IF(E55="a plain gem", "It is", VLOOKUP(RANDBETWEEN(1,4),Table36[],2))," ")</f>
        <v xml:space="preserve"> </v>
      </c>
      <c r="D56" s="62" t="str">
        <f ca="1">IF(AND(A55&gt;=1,A55&lt;=18),VLOOKUP(RANDBETWEEN(1,20),Table13[],2)," ")</f>
        <v xml:space="preserve"> </v>
      </c>
      <c r="E56" s="62" t="str">
        <f ca="1">IF(A55=" ", " ",IF(AND(A55&gt;=1,A55&lt;=18),IF(E55="a plain gem","and","gems")))</f>
        <v xml:space="preserve"> </v>
      </c>
      <c r="F56" s="62" t="str">
        <f ca="1">IF(A55=" "," ",IF(E55="a plain gem"," ","that are "))</f>
        <v xml:space="preserve"> </v>
      </c>
      <c r="G56" s="62" t="str">
        <f ca="1">IF(H56="both",VLOOKUP(RANDBETWEEN(1,8),Table15[],2)," ")</f>
        <v xml:space="preserve"> </v>
      </c>
      <c r="H56" s="62" t="str">
        <f ca="1">IF(AND(A55&gt;=1,A55&lt;=18),VLOOKUP(RANDBETWEEN(1,20),Table14[],2)," ")</f>
        <v xml:space="preserve"> </v>
      </c>
      <c r="I56" s="62" t="str">
        <f ca="1">IF(H56="both",VLOOKUP(RANDBETWEEN(1,11),Table14[],2)," ")</f>
        <v xml:space="preserve"> </v>
      </c>
      <c r="J56" s="62" t="str">
        <f ca="1">IF(H56="both","and"," ")</f>
        <v xml:space="preserve"> </v>
      </c>
      <c r="K56" s="62" t="str">
        <f ca="1">IF(H56="both",VLOOKUP(RANDBETWEEN(1,11),Table14[],2)," ")</f>
        <v xml:space="preserve"> </v>
      </c>
      <c r="L56" s="63" t="str">
        <f ca="1">IF(A55=" "," ","in color")</f>
        <v xml:space="preserve"> </v>
      </c>
    </row>
    <row r="57" spans="1:12" ht="16.5" thickBot="1" x14ac:dyDescent="0.3">
      <c r="A57" s="73"/>
      <c r="B57" s="64" t="str">
        <f ca="1">IF(C55="a carved","It is carved with a depiction of"," ")</f>
        <v xml:space="preserve"> </v>
      </c>
      <c r="C57" s="65" t="str">
        <f ca="1">IF(B57="It is carved with a depiction of",VLOOKUP(RANDBETWEEN(1,6259),Table354[],2)," ")</f>
        <v xml:space="preserve"> </v>
      </c>
      <c r="D57" s="65" t="str">
        <f ca="1">IF(B57="It is carved with a depiction of",VLOOKUP(RANDBETWEEN(1,100),Table355[],2)," ")</f>
        <v xml:space="preserve"> </v>
      </c>
      <c r="E57" s="65" t="str">
        <f ca="1">IF(B57="It is carved with a depiction of",VLOOKUP(RANDBETWEEN(1,6259),Table354[],2)," ")</f>
        <v xml:space="preserve"> </v>
      </c>
      <c r="F57" s="65" t="str">
        <f ca="1">IF(B57="It is carved with a depiction of",VLOOKUP(RANDBETWEEN(1,2),Table357[],2)," ")</f>
        <v xml:space="preserve"> </v>
      </c>
      <c r="G57" s="65" t="str">
        <f ca="1">IF(B57="It is carved with a depiction of",VLOOKUP(RANDBETWEEN(1,25),Table358[],2)," ")</f>
        <v xml:space="preserve"> </v>
      </c>
      <c r="H57" s="65"/>
      <c r="I57" s="65"/>
      <c r="J57" s="65"/>
      <c r="K57" s="65"/>
      <c r="L57" s="66"/>
    </row>
    <row r="58" spans="1:12" ht="17.25" thickTop="1" thickBot="1" x14ac:dyDescent="0.3">
      <c r="A58" s="50"/>
    </row>
    <row r="59" spans="1:12" ht="17.25" thickTop="1" thickBot="1" x14ac:dyDescent="0.3">
      <c r="A59" s="51" t="str">
        <f ca="1">IF(AND($B$8&gt;=4,$B$8&lt;=18),4,IF(AND($C$8&gt;=4,$C$8&lt;18),4," "))</f>
        <v xml:space="preserve"> </v>
      </c>
      <c r="B59" s="52" t="str">
        <f ca="1">IF(AND(A59&gt;=1,A59&lt;=18),"You have found"," ")</f>
        <v xml:space="preserve"> </v>
      </c>
      <c r="C59" s="52" t="str">
        <f ca="1">IF(AND(A59&gt;=1,A59&lt;=18),IF(E59="a plain gem"," ",VLOOKUP(RANDBETWEEN(1,20),Table3[], 2))," ")</f>
        <v xml:space="preserve"> </v>
      </c>
      <c r="D59" s="52" t="str">
        <f ca="1">IF(A59=" "," ",IF(AND(A59&gt;=1,E59="a plain gem")," ",VLOOKUP(RANDBETWEEN(1,20),Table1[],2)))</f>
        <v xml:space="preserve"> </v>
      </c>
      <c r="E59" s="52" t="str">
        <f ca="1">IF(AND(A59&gt;=1,A59&lt;=18), VLOOKUP(RANDBETWEEN(1,100),Table31[],2)," ")</f>
        <v xml:space="preserve"> </v>
      </c>
      <c r="F59" s="52" t="str">
        <f ca="1">IF(AND(A59&gt;=1,A59&lt;=18),VLOOKUP(RANDBETWEEN(1,6),Table29[],2)," ")</f>
        <v xml:space="preserve"> </v>
      </c>
      <c r="G59" s="52"/>
      <c r="H59" s="52"/>
      <c r="I59" s="52"/>
      <c r="J59" s="52"/>
      <c r="K59" s="52"/>
      <c r="L59" s="53"/>
    </row>
    <row r="60" spans="1:12" ht="16.5" thickTop="1" x14ac:dyDescent="0.25">
      <c r="A60" s="72"/>
      <c r="B60" s="54" t="str">
        <f ca="1">IF(AND(A59&gt;=1,E59="a plain gem")," ",IF(AND(A59&gt;=1,A59&lt;=18),"It has"," "))</f>
        <v xml:space="preserve"> </v>
      </c>
      <c r="C60" s="54" t="str">
        <f ca="1">IF(AND(A59&gt;=1,A59&lt;=18),IF(E59="a plain gem", "It is", VLOOKUP(RANDBETWEEN(1,4),Table36[],2))," ")</f>
        <v xml:space="preserve"> </v>
      </c>
      <c r="D60" s="54" t="str">
        <f ca="1">IF(AND(A59&gt;=1,A59&lt;=18),VLOOKUP(RANDBETWEEN(1,20),Table13[],2)," ")</f>
        <v xml:space="preserve"> </v>
      </c>
      <c r="E60" s="54" t="str">
        <f ca="1">IF(A59=" ", " ",IF(AND(A59&gt;=1,A59&lt;=18),IF(E59="a plain gem","and","gems")))</f>
        <v xml:space="preserve"> </v>
      </c>
      <c r="F60" s="54" t="str">
        <f ca="1">IF(A59=" "," ",IF(E59="a plain gem"," ","that are "))</f>
        <v xml:space="preserve"> </v>
      </c>
      <c r="G60" s="54" t="str">
        <f ca="1">IF(H60="both",VLOOKUP(RANDBETWEEN(1,8),Table15[],2)," ")</f>
        <v xml:space="preserve"> </v>
      </c>
      <c r="H60" s="54" t="str">
        <f ca="1">IF(AND(A59&gt;=1,A59&lt;=18),VLOOKUP(RANDBETWEEN(1,20),Table14[],2)," ")</f>
        <v xml:space="preserve"> </v>
      </c>
      <c r="I60" s="54" t="str">
        <f ca="1">IF(H60="both",VLOOKUP(RANDBETWEEN(1,11),Table14[],2)," ")</f>
        <v xml:space="preserve"> </v>
      </c>
      <c r="J60" s="54" t="str">
        <f ca="1">IF(H60="both","and"," ")</f>
        <v xml:space="preserve"> </v>
      </c>
      <c r="K60" s="54" t="str">
        <f ca="1">IF(H60="both",VLOOKUP(RANDBETWEEN(1,11),Table14[],2)," ")</f>
        <v xml:space="preserve"> </v>
      </c>
      <c r="L60" s="55" t="str">
        <f ca="1">IF(A59=" "," ","in color")</f>
        <v xml:space="preserve"> </v>
      </c>
    </row>
    <row r="61" spans="1:12" ht="16.5" thickBot="1" x14ac:dyDescent="0.3">
      <c r="A61" s="73"/>
      <c r="B61" s="56" t="str">
        <f ca="1">IF(C59="a carved","It is carved with a depiction of"," ")</f>
        <v xml:space="preserve"> </v>
      </c>
      <c r="C61" s="57" t="str">
        <f ca="1">IF(B61="It is carved with a depiction of",VLOOKUP(RANDBETWEEN(1,6259),Table354[],2)," ")</f>
        <v xml:space="preserve"> </v>
      </c>
      <c r="D61" s="57" t="str">
        <f ca="1">IF(B61="It is carved with a depiction of",VLOOKUP(RANDBETWEEN(1,100),Table355[],2)," ")</f>
        <v xml:space="preserve"> </v>
      </c>
      <c r="E61" s="57" t="str">
        <f ca="1">IF(B61="It is carved with a depiction of",VLOOKUP(RANDBETWEEN(1,6259),Table354[],2)," ")</f>
        <v xml:space="preserve"> </v>
      </c>
      <c r="F61" s="57" t="str">
        <f ca="1">IF(B61="It is carved with a depiction of",VLOOKUP(RANDBETWEEN(1,2),Table357[],2)," ")</f>
        <v xml:space="preserve"> </v>
      </c>
      <c r="G61" s="57" t="str">
        <f ca="1">IF(B61="It is carved with a depiction of",VLOOKUP(RANDBETWEEN(1,25),Table358[],2)," ")</f>
        <v xml:space="preserve"> </v>
      </c>
      <c r="H61" s="57"/>
      <c r="I61" s="57"/>
      <c r="J61" s="57"/>
      <c r="K61" s="57"/>
      <c r="L61" s="58"/>
    </row>
    <row r="62" spans="1:12" ht="17.25" thickTop="1" thickBot="1" x14ac:dyDescent="0.3">
      <c r="A62" s="50"/>
    </row>
    <row r="63" spans="1:12" ht="17.25" thickTop="1" thickBot="1" x14ac:dyDescent="0.3">
      <c r="A63" s="59" t="str">
        <f ca="1">IF(AND($B$8&gt;=5,$B$8&lt;=18),5,IF(AND($C$8&gt;=5,$C$8&lt;18),5," "))</f>
        <v xml:space="preserve"> </v>
      </c>
      <c r="B63" s="60" t="str">
        <f ca="1">IF(AND(A63&gt;=1,A63&lt;=18),"You have found"," ")</f>
        <v xml:space="preserve"> </v>
      </c>
      <c r="C63" s="60" t="str">
        <f ca="1">IF(AND(A63&gt;=1,A63&lt;=18),IF(E63="a plain gem"," ",VLOOKUP(RANDBETWEEN(1,20),Table3[], 2))," ")</f>
        <v xml:space="preserve"> </v>
      </c>
      <c r="D63" s="60" t="str">
        <f ca="1">IF(A63=" "," ",IF(AND(A63&gt;=1,E63="a plain gem")," ",VLOOKUP(RANDBETWEEN(1,20),Table1[],2)))</f>
        <v xml:space="preserve"> </v>
      </c>
      <c r="E63" s="60" t="str">
        <f ca="1">IF(AND(A63&gt;=1,A63&lt;=18), VLOOKUP(RANDBETWEEN(1,100),Table31[],2)," ")</f>
        <v xml:space="preserve"> </v>
      </c>
      <c r="F63" s="60" t="str">
        <f ca="1">IF(AND(A63&gt;=1,A63&lt;=18),VLOOKUP(RANDBETWEEN(1,6),Table29[],2)," ")</f>
        <v xml:space="preserve"> </v>
      </c>
      <c r="G63" s="60"/>
      <c r="H63" s="60"/>
      <c r="I63" s="60"/>
      <c r="J63" s="60"/>
      <c r="K63" s="60"/>
      <c r="L63" s="61"/>
    </row>
    <row r="64" spans="1:12" ht="16.5" thickTop="1" x14ac:dyDescent="0.25">
      <c r="A64" s="72"/>
      <c r="B64" s="62" t="str">
        <f ca="1">IF(AND(A63&gt;=1,E63="a plain gem")," ",IF(AND(A63&gt;=1,A63&lt;=18),"It has"," "))</f>
        <v xml:space="preserve"> </v>
      </c>
      <c r="C64" s="62" t="str">
        <f ca="1">IF(AND(A63&gt;=1,A63&lt;=18),IF(E63="a plain gem", "It is", VLOOKUP(RANDBETWEEN(1,4),Table36[],2))," ")</f>
        <v xml:space="preserve"> </v>
      </c>
      <c r="D64" s="62" t="str">
        <f ca="1">IF(AND(A63&gt;=1,A63&lt;=18),VLOOKUP(RANDBETWEEN(1,20),Table13[],2)," ")</f>
        <v xml:space="preserve"> </v>
      </c>
      <c r="E64" s="62" t="str">
        <f ca="1">IF(A63=" ", " ",IF(AND(A63&gt;=1,A63&lt;=18),IF(E63="a plain gem","and","gems")))</f>
        <v xml:space="preserve"> </v>
      </c>
      <c r="F64" s="62" t="str">
        <f ca="1">IF(A63=" "," ",IF(E63="a plain gem"," ","that are "))</f>
        <v xml:space="preserve"> </v>
      </c>
      <c r="G64" s="62" t="str">
        <f ca="1">IF(H64="both",VLOOKUP(RANDBETWEEN(1,8),Table15[],2)," ")</f>
        <v xml:space="preserve"> </v>
      </c>
      <c r="H64" s="62" t="str">
        <f ca="1">IF(AND(A63&gt;=1,A63&lt;=18),VLOOKUP(RANDBETWEEN(1,20),Table14[],2)," ")</f>
        <v xml:space="preserve"> </v>
      </c>
      <c r="I64" s="62" t="str">
        <f ca="1">IF(H64="both",VLOOKUP(RANDBETWEEN(1,11),Table14[],2)," ")</f>
        <v xml:space="preserve"> </v>
      </c>
      <c r="J64" s="62" t="str">
        <f ca="1">IF(H64="both","and"," ")</f>
        <v xml:space="preserve"> </v>
      </c>
      <c r="K64" s="62" t="str">
        <f ca="1">IF(H64="both",VLOOKUP(RANDBETWEEN(1,11),Table14[],2)," ")</f>
        <v xml:space="preserve"> </v>
      </c>
      <c r="L64" s="63" t="str">
        <f ca="1">IF(A63=" "," ","in color")</f>
        <v xml:space="preserve"> </v>
      </c>
    </row>
    <row r="65" spans="1:12" ht="16.5" thickBot="1" x14ac:dyDescent="0.3">
      <c r="A65" s="73"/>
      <c r="B65" s="64" t="str">
        <f ca="1">IF(C63="a carved","It is carved with a depiction of"," ")</f>
        <v xml:space="preserve"> </v>
      </c>
      <c r="C65" s="65" t="str">
        <f ca="1">IF(B65="It is carved with a depiction of",VLOOKUP(RANDBETWEEN(1,6259),Table354[],2)," ")</f>
        <v xml:space="preserve"> </v>
      </c>
      <c r="D65" s="65" t="str">
        <f ca="1">IF(B65="It is carved with a depiction of",VLOOKUP(RANDBETWEEN(1,100),Table355[],2)," ")</f>
        <v xml:space="preserve"> </v>
      </c>
      <c r="E65" s="65" t="str">
        <f ca="1">IF(B65="It is carved with a depiction of",VLOOKUP(RANDBETWEEN(1,6259),Table354[],2)," ")</f>
        <v xml:space="preserve"> </v>
      </c>
      <c r="F65" s="65" t="str">
        <f ca="1">IF(B65="It is carved with a depiction of",VLOOKUP(RANDBETWEEN(1,2),Table357[],2)," ")</f>
        <v xml:space="preserve"> </v>
      </c>
      <c r="G65" s="65" t="str">
        <f ca="1">IF(B65="It is carved with a depiction of",VLOOKUP(RANDBETWEEN(1,25),Table358[],2)," ")</f>
        <v xml:space="preserve"> </v>
      </c>
      <c r="H65" s="65"/>
      <c r="I65" s="65"/>
      <c r="J65" s="65"/>
      <c r="K65" s="65"/>
      <c r="L65" s="66"/>
    </row>
    <row r="66" spans="1:12" ht="17.25" thickTop="1" thickBot="1" x14ac:dyDescent="0.3">
      <c r="A66" s="50"/>
      <c r="I66" s="86"/>
      <c r="J66" s="85"/>
    </row>
    <row r="67" spans="1:12" ht="17.25" thickTop="1" thickBot="1" x14ac:dyDescent="0.3">
      <c r="A67" s="51" t="str">
        <f ca="1">IF(AND($B$8&gt;=6,$B$8&lt;=18),6,IF(AND($C$8&gt;=6,$C$8&lt;18),6," "))</f>
        <v xml:space="preserve"> </v>
      </c>
      <c r="B67" s="52" t="str">
        <f ca="1">IF(AND(A67&gt;=1,A67&lt;=18),"You have found"," ")</f>
        <v xml:space="preserve"> </v>
      </c>
      <c r="C67" s="52" t="str">
        <f ca="1">IF(AND(A67&gt;=1,A67&lt;=18),IF(E67="a plain gem"," ",VLOOKUP(RANDBETWEEN(1,20),Table3[], 2))," ")</f>
        <v xml:space="preserve"> </v>
      </c>
      <c r="D67" s="52" t="str">
        <f ca="1">IF(A67=" "," ",IF(AND(A67&gt;=1,E67="a plain gem")," ",VLOOKUP(RANDBETWEEN(1,20),Table1[],2)))</f>
        <v xml:space="preserve"> </v>
      </c>
      <c r="E67" s="52" t="str">
        <f ca="1">IF(AND(A67&gt;=1,A67&lt;=18), VLOOKUP(RANDBETWEEN(1,100),Table31[],2)," ")</f>
        <v xml:space="preserve"> </v>
      </c>
      <c r="F67" s="52" t="str">
        <f ca="1">IF(AND(A67&gt;=1,A67&lt;=18),VLOOKUP(RANDBETWEEN(1,6),Table29[],2)," ")</f>
        <v xml:space="preserve"> </v>
      </c>
      <c r="G67" s="52"/>
      <c r="H67" s="52"/>
      <c r="I67" s="52"/>
      <c r="J67" s="52"/>
      <c r="K67" s="52"/>
      <c r="L67" s="53"/>
    </row>
    <row r="68" spans="1:12" ht="16.5" thickTop="1" x14ac:dyDescent="0.25">
      <c r="A68" s="72"/>
      <c r="B68" s="54" t="str">
        <f ca="1">IF(AND(A67&gt;=1,E67="a plain gem")," ",IF(AND(A67&gt;=1,A67&lt;=18),"It has"," "))</f>
        <v xml:space="preserve"> </v>
      </c>
      <c r="C68" s="54" t="str">
        <f ca="1">IF(AND(A67&gt;=1,A67&lt;=18),IF(E67="a plain gem", "It is", VLOOKUP(RANDBETWEEN(1,4),Table36[],2))," ")</f>
        <v xml:space="preserve"> </v>
      </c>
      <c r="D68" s="54" t="str">
        <f ca="1">IF(AND(A67&gt;=1,A67&lt;=18),VLOOKUP(RANDBETWEEN(1,20),Table13[],2)," ")</f>
        <v xml:space="preserve"> </v>
      </c>
      <c r="E68" s="54" t="str">
        <f ca="1">IF(A67=" ", " ",IF(AND(A67&gt;=1,A67&lt;=18),IF(E67="a plain gem","and","gems")))</f>
        <v xml:space="preserve"> </v>
      </c>
      <c r="F68" s="54" t="str">
        <f ca="1">IF(A67=" "," ",IF(E67="a plain gem"," ","that are "))</f>
        <v xml:space="preserve"> </v>
      </c>
      <c r="G68" s="54" t="str">
        <f ca="1">IF(H68="both",VLOOKUP(RANDBETWEEN(1,8),Table15[],2)," ")</f>
        <v xml:space="preserve"> </v>
      </c>
      <c r="H68" s="54" t="str">
        <f ca="1">IF(AND(A67&gt;=1,A67&lt;=18),VLOOKUP(RANDBETWEEN(1,20),Table14[],2)," ")</f>
        <v xml:space="preserve"> </v>
      </c>
      <c r="I68" s="54" t="str">
        <f ca="1">IF(H68="both",VLOOKUP(RANDBETWEEN(1,11),Table14[],2)," ")</f>
        <v xml:space="preserve"> </v>
      </c>
      <c r="J68" s="54" t="str">
        <f ca="1">IF(H68="both","and"," ")</f>
        <v xml:space="preserve"> </v>
      </c>
      <c r="K68" s="54" t="str">
        <f ca="1">IF(H68="both",VLOOKUP(RANDBETWEEN(1,11),Table14[],2)," ")</f>
        <v xml:space="preserve"> </v>
      </c>
      <c r="L68" s="55" t="str">
        <f ca="1">IF(A67=" "," ","in color")</f>
        <v xml:space="preserve"> </v>
      </c>
    </row>
    <row r="69" spans="1:12" ht="16.5" thickBot="1" x14ac:dyDescent="0.3">
      <c r="A69" s="73"/>
      <c r="B69" s="56" t="str">
        <f ca="1">IF(C67="a carved","It is carved with a depiction of"," ")</f>
        <v xml:space="preserve"> </v>
      </c>
      <c r="C69" s="57" t="str">
        <f ca="1">IF(B69="It is carved with a depiction of",VLOOKUP(RANDBETWEEN(1,6259),Table354[],2)," ")</f>
        <v xml:space="preserve"> </v>
      </c>
      <c r="D69" s="57" t="str">
        <f ca="1">IF(B69="It is carved with a depiction of",VLOOKUP(RANDBETWEEN(1,100),Table355[],2)," ")</f>
        <v xml:space="preserve"> </v>
      </c>
      <c r="E69" s="57" t="str">
        <f ca="1">IF(B69="It is carved with a depiction of",VLOOKUP(RANDBETWEEN(1,6259),Table354[],2)," ")</f>
        <v xml:space="preserve"> </v>
      </c>
      <c r="F69" s="57" t="str">
        <f ca="1">IF(B69="It is carved with a depiction of",VLOOKUP(RANDBETWEEN(1,2),Table357[],2)," ")</f>
        <v xml:space="preserve"> </v>
      </c>
      <c r="G69" s="57" t="str">
        <f ca="1">IF(B69="It is carved with a depiction of",VLOOKUP(RANDBETWEEN(1,25),Table358[],2)," ")</f>
        <v xml:space="preserve"> </v>
      </c>
      <c r="H69" s="57"/>
      <c r="I69" s="57"/>
      <c r="J69" s="57"/>
      <c r="K69" s="57"/>
      <c r="L69" s="58"/>
    </row>
    <row r="70" spans="1:12" ht="17.25" thickTop="1" thickBot="1" x14ac:dyDescent="0.3">
      <c r="A70" s="50"/>
    </row>
    <row r="71" spans="1:12" ht="17.25" thickTop="1" thickBot="1" x14ac:dyDescent="0.3">
      <c r="A71" s="59" t="str">
        <f ca="1">IF(AND($B$8&gt;=7,$B$8&lt;=18),7,IF(AND($C$8&gt;=7,$C$8&lt;18),7," "))</f>
        <v xml:space="preserve"> </v>
      </c>
      <c r="B71" s="60" t="str">
        <f ca="1">IF(AND(A71&gt;=1,A71&lt;=18),"You have found"," ")</f>
        <v xml:space="preserve"> </v>
      </c>
      <c r="C71" s="60" t="str">
        <f ca="1">IF(AND(A71&gt;=1,A71&lt;=18),IF(E71="a plain gem"," ",VLOOKUP(RANDBETWEEN(1,20),Table3[], 2))," ")</f>
        <v xml:space="preserve"> </v>
      </c>
      <c r="D71" s="60" t="str">
        <f ca="1">IF(A71=" "," ",IF(AND(A71&gt;=1,E71="a plain gem")," ",VLOOKUP(RANDBETWEEN(1,20),Table1[],2)))</f>
        <v xml:space="preserve"> </v>
      </c>
      <c r="E71" s="60" t="str">
        <f ca="1">IF(AND(A71&gt;=1,A71&lt;=18), VLOOKUP(RANDBETWEEN(1,100),Table31[],2)," ")</f>
        <v xml:space="preserve"> </v>
      </c>
      <c r="F71" s="60" t="str">
        <f ca="1">IF(AND(A71&gt;=1,A71&lt;=18),VLOOKUP(RANDBETWEEN(1,6),Table29[],2)," ")</f>
        <v xml:space="preserve"> </v>
      </c>
      <c r="G71" s="60"/>
      <c r="H71" s="60"/>
      <c r="I71" s="60"/>
      <c r="J71" s="60"/>
      <c r="K71" s="60"/>
      <c r="L71" s="61"/>
    </row>
    <row r="72" spans="1:12" ht="16.5" thickTop="1" x14ac:dyDescent="0.25">
      <c r="A72" s="72"/>
      <c r="B72" s="62" t="str">
        <f ca="1">IF(AND(A71&gt;=1,E71="a plain gem")," ",IF(AND(A71&gt;=1,A71&lt;=18),"It has"," "))</f>
        <v xml:space="preserve"> </v>
      </c>
      <c r="C72" s="62" t="str">
        <f ca="1">IF(AND(A71&gt;=1,A71&lt;=18),IF(E71="a plain gem", "It is", VLOOKUP(RANDBETWEEN(1,4),Table36[],2))," ")</f>
        <v xml:space="preserve"> </v>
      </c>
      <c r="D72" s="62" t="str">
        <f ca="1">IF(AND(A71&gt;=1,A71&lt;=18),VLOOKUP(RANDBETWEEN(1,20),Table13[],2)," ")</f>
        <v xml:space="preserve"> </v>
      </c>
      <c r="E72" s="62" t="str">
        <f ca="1">IF(A71=" ", " ",IF(AND(A71&gt;=1,A71&lt;=18),IF(E71="a plain gem","and","gems")))</f>
        <v xml:space="preserve"> </v>
      </c>
      <c r="F72" s="62" t="str">
        <f ca="1">IF(A71=" "," ",IF(E71="a plain gem"," ","that are "))</f>
        <v xml:space="preserve"> </v>
      </c>
      <c r="G72" s="62" t="str">
        <f ca="1">IF(H72="both",VLOOKUP(RANDBETWEEN(1,8),Table15[],2)," ")</f>
        <v xml:space="preserve"> </v>
      </c>
      <c r="H72" s="62" t="str">
        <f ca="1">IF(AND(A71&gt;=1,A71&lt;=18),VLOOKUP(RANDBETWEEN(1,20),Table14[],2)," ")</f>
        <v xml:space="preserve"> </v>
      </c>
      <c r="I72" s="62" t="str">
        <f ca="1">IF(H72="both",VLOOKUP(RANDBETWEEN(1,11),Table14[],2)," ")</f>
        <v xml:space="preserve"> </v>
      </c>
      <c r="J72" s="62" t="str">
        <f ca="1">IF(H72="both","and"," ")</f>
        <v xml:space="preserve"> </v>
      </c>
      <c r="K72" s="62" t="str">
        <f ca="1">IF(H72="both",VLOOKUP(RANDBETWEEN(1,11),Table14[],2)," ")</f>
        <v xml:space="preserve"> </v>
      </c>
      <c r="L72" s="63" t="str">
        <f ca="1">IF(A71=" "," ","in color")</f>
        <v xml:space="preserve"> </v>
      </c>
    </row>
    <row r="73" spans="1:12" ht="16.5" thickBot="1" x14ac:dyDescent="0.3">
      <c r="A73" s="73"/>
      <c r="B73" s="64" t="str">
        <f ca="1">IF(C71="a carved","It is carved with a depiction of"," ")</f>
        <v xml:space="preserve"> </v>
      </c>
      <c r="C73" s="65" t="str">
        <f ca="1">IF(B73="It is carved with a depiction of",VLOOKUP(RANDBETWEEN(1,6259),Table354[],2)," ")</f>
        <v xml:space="preserve"> </v>
      </c>
      <c r="D73" s="65" t="str">
        <f ca="1">IF(B73="It is carved with a depiction of",VLOOKUP(RANDBETWEEN(1,100),Table355[],2)," ")</f>
        <v xml:space="preserve"> </v>
      </c>
      <c r="E73" s="65" t="str">
        <f ca="1">IF(B73="It is carved with a depiction of",VLOOKUP(RANDBETWEEN(1,6259),Table354[],2)," ")</f>
        <v xml:space="preserve"> </v>
      </c>
      <c r="F73" s="65" t="str">
        <f ca="1">IF(B73="It is carved with a depiction of",VLOOKUP(RANDBETWEEN(1,2),Table357[],2)," ")</f>
        <v xml:space="preserve"> </v>
      </c>
      <c r="G73" s="65" t="str">
        <f ca="1">IF(B73="It is carved with a depiction of",VLOOKUP(RANDBETWEEN(1,25),Table358[],2)," ")</f>
        <v xml:space="preserve"> </v>
      </c>
      <c r="H73" s="65"/>
      <c r="I73" s="65"/>
      <c r="J73" s="65"/>
      <c r="K73" s="65"/>
      <c r="L73" s="66"/>
    </row>
    <row r="74" spans="1:12" ht="17.25" thickTop="1" thickBot="1" x14ac:dyDescent="0.3">
      <c r="A74" s="50"/>
    </row>
    <row r="75" spans="1:12" ht="17.25" thickTop="1" thickBot="1" x14ac:dyDescent="0.3">
      <c r="A75" s="51" t="str">
        <f ca="1">IF(AND($B$8&gt;=8,$B$8&lt;=18),8,IF(AND($C$8&gt;=8,$C$8&lt;18),8," "))</f>
        <v xml:space="preserve"> </v>
      </c>
      <c r="B75" s="52" t="str">
        <f ca="1">IF(AND(A75&gt;=1,A75&lt;=18),"You have found"," ")</f>
        <v xml:space="preserve"> </v>
      </c>
      <c r="C75" s="52" t="str">
        <f ca="1">IF(AND(A75&gt;=1,A75&lt;=18),IF(E75="a plain gem"," ",VLOOKUP(RANDBETWEEN(1,20),Table3[], 2))," ")</f>
        <v xml:space="preserve"> </v>
      </c>
      <c r="D75" s="52" t="str">
        <f ca="1">IF(A75=" "," ",IF(AND(A75&gt;=1,E75="a plain gem")," ",VLOOKUP(RANDBETWEEN(1,20),Table1[],2)))</f>
        <v xml:space="preserve"> </v>
      </c>
      <c r="E75" s="52" t="str">
        <f ca="1">IF(AND(A75&gt;=1,A75&lt;=18), VLOOKUP(RANDBETWEEN(1,100),Table31[],2)," ")</f>
        <v xml:space="preserve"> </v>
      </c>
      <c r="F75" s="52" t="str">
        <f ca="1">IF(AND(A75&gt;=1,A75&lt;=18),VLOOKUP(RANDBETWEEN(1,6),Table29[],2)," ")</f>
        <v xml:space="preserve"> </v>
      </c>
      <c r="G75" s="52"/>
      <c r="H75" s="52"/>
      <c r="I75" s="52"/>
      <c r="J75" s="52"/>
      <c r="K75" s="52"/>
      <c r="L75" s="53"/>
    </row>
    <row r="76" spans="1:12" ht="16.5" thickTop="1" x14ac:dyDescent="0.25">
      <c r="A76" s="72"/>
      <c r="B76" s="54" t="str">
        <f ca="1">IF(AND(A75&gt;=1,E75="a plain gem")," ",IF(AND(A75&gt;=1,A75&lt;=18),"It has"," "))</f>
        <v xml:space="preserve"> </v>
      </c>
      <c r="C76" s="54" t="str">
        <f ca="1">IF(AND(A75&gt;=1,A75&lt;=18),IF(E75="a plain gem", "It is", VLOOKUP(RANDBETWEEN(1,4),Table36[],2))," ")</f>
        <v xml:space="preserve"> </v>
      </c>
      <c r="D76" s="54" t="str">
        <f ca="1">IF(AND(A75&gt;=1,A75&lt;=18),VLOOKUP(RANDBETWEEN(1,20),Table13[],2)," ")</f>
        <v xml:space="preserve"> </v>
      </c>
      <c r="E76" s="54" t="str">
        <f ca="1">IF(A75=" ", " ",IF(AND(A75&gt;=1,A75&lt;=18),IF(E75="a plain gem","and","gems")))</f>
        <v xml:space="preserve"> </v>
      </c>
      <c r="F76" s="54" t="str">
        <f ca="1">IF(A75=" "," ",IF(E75="a plain gem"," ","that are "))</f>
        <v xml:space="preserve"> </v>
      </c>
      <c r="G76" s="54" t="str">
        <f ca="1">IF(H76="both",VLOOKUP(RANDBETWEEN(1,8),Table15[],2)," ")</f>
        <v xml:space="preserve"> </v>
      </c>
      <c r="H76" s="54" t="str">
        <f ca="1">IF(AND(A75&gt;=1,A75&lt;=18),VLOOKUP(RANDBETWEEN(1,20),Table14[],2)," ")</f>
        <v xml:space="preserve"> </v>
      </c>
      <c r="I76" s="54" t="str">
        <f ca="1">IF(H76="both",VLOOKUP(RANDBETWEEN(1,11),Table14[],2)," ")</f>
        <v xml:space="preserve"> </v>
      </c>
      <c r="J76" s="54" t="str">
        <f ca="1">IF(H76="both","and"," ")</f>
        <v xml:space="preserve"> </v>
      </c>
      <c r="K76" s="54" t="str">
        <f ca="1">IF(H76="both",VLOOKUP(RANDBETWEEN(1,11),Table14[],2)," ")</f>
        <v xml:space="preserve"> </v>
      </c>
      <c r="L76" s="55" t="str">
        <f ca="1">IF(A75=" "," ","in color")</f>
        <v xml:space="preserve"> </v>
      </c>
    </row>
    <row r="77" spans="1:12" ht="16.5" thickBot="1" x14ac:dyDescent="0.3">
      <c r="A77" s="73"/>
      <c r="B77" s="57" t="str">
        <f ca="1">IF(C75="a carved","It is carved with a depiction of"," ")</f>
        <v xml:space="preserve"> </v>
      </c>
      <c r="C77" s="57" t="str">
        <f ca="1">IF(B77="It is carved with a depiction of",VLOOKUP(RANDBETWEEN(1,6259),Table354[],2)," ")</f>
        <v xml:space="preserve"> </v>
      </c>
      <c r="D77" s="57" t="str">
        <f ca="1">IF(B77="It is carved with a depiction of",VLOOKUP(RANDBETWEEN(1,100),Table355[],2)," ")</f>
        <v xml:space="preserve"> </v>
      </c>
      <c r="E77" s="57" t="str">
        <f ca="1">IF(B77="It is carved with a depiction of",VLOOKUP(RANDBETWEEN(1,6259),Table354[],2)," ")</f>
        <v xml:space="preserve"> </v>
      </c>
      <c r="F77" s="57" t="str">
        <f ca="1">IF(B77="It is carved with a depiction of",VLOOKUP(RANDBETWEEN(1,2),Table357[],2)," ")</f>
        <v xml:space="preserve"> </v>
      </c>
      <c r="G77" s="57" t="str">
        <f ca="1">IF(B77="It is carved with a depiction of",VLOOKUP(RANDBETWEEN(1,25),Table358[],2)," ")</f>
        <v xml:space="preserve"> </v>
      </c>
      <c r="H77" s="57"/>
      <c r="I77" s="57"/>
      <c r="J77" s="57"/>
      <c r="K77" s="57"/>
      <c r="L77" s="58"/>
    </row>
    <row r="78" spans="1:12" ht="17.25" thickTop="1" thickBot="1" x14ac:dyDescent="0.3">
      <c r="A78" s="50"/>
    </row>
    <row r="79" spans="1:12" ht="17.25" thickTop="1" thickBot="1" x14ac:dyDescent="0.3">
      <c r="A79" s="59" t="str">
        <f ca="1">IF(AND($B$8&gt;=9,$B$8&lt;=18),9,IF(AND($C$8&gt;=9,$C$8&lt;18),9," "))</f>
        <v xml:space="preserve"> </v>
      </c>
      <c r="B79" s="60" t="str">
        <f ca="1">IF(AND(A79&gt;=1,A79&lt;=18),"You have found"," ")</f>
        <v xml:space="preserve"> </v>
      </c>
      <c r="C79" s="60" t="str">
        <f ca="1">IF(AND(A79&gt;=1,A79&lt;=18),IF(E79="a plain gem"," ",VLOOKUP(RANDBETWEEN(1,20),Table3[], 2))," ")</f>
        <v xml:space="preserve"> </v>
      </c>
      <c r="D79" s="60" t="str">
        <f ca="1">IF(A79=" "," ",IF(AND(A79&gt;=1,E79="a plain gem")," ",VLOOKUP(RANDBETWEEN(1,20),Table1[],2)))</f>
        <v xml:space="preserve"> </v>
      </c>
      <c r="E79" s="60" t="str">
        <f ca="1">IF(AND(A79&gt;=1,A79&lt;=18), VLOOKUP(RANDBETWEEN(1,100),Table31[],2)," ")</f>
        <v xml:space="preserve"> </v>
      </c>
      <c r="F79" s="60" t="str">
        <f ca="1">IF(AND(A79&gt;=1,A79&lt;=18),VLOOKUP(RANDBETWEEN(1,6),Table29[],2)," ")</f>
        <v xml:space="preserve"> </v>
      </c>
      <c r="G79" s="60"/>
      <c r="H79" s="60"/>
      <c r="I79" s="60"/>
      <c r="J79" s="60"/>
      <c r="K79" s="60"/>
      <c r="L79" s="61"/>
    </row>
    <row r="80" spans="1:12" ht="16.5" thickTop="1" x14ac:dyDescent="0.25">
      <c r="A80" s="72"/>
      <c r="B80" s="62" t="str">
        <f ca="1">IF(AND(A79&gt;=1,E79="a plain gem")," ",IF(AND(A79&gt;=1,A79&lt;=18),"It has"," "))</f>
        <v xml:space="preserve"> </v>
      </c>
      <c r="C80" s="62" t="str">
        <f ca="1">IF(AND(A79&gt;=1,A79&lt;=18),IF(E79="a plain gem", "It is", VLOOKUP(RANDBETWEEN(1,4),Table36[],2))," ")</f>
        <v xml:space="preserve"> </v>
      </c>
      <c r="D80" s="62" t="str">
        <f ca="1">IF(AND(A79&gt;=1,A79&lt;=18),VLOOKUP(RANDBETWEEN(1,20),Table13[],2)," ")</f>
        <v xml:space="preserve"> </v>
      </c>
      <c r="E80" s="62" t="str">
        <f ca="1">IF(A79=" ", " ",IF(AND(A79&gt;=1,A79&lt;=18),IF(E79="a plain gem","and","gems")))</f>
        <v xml:space="preserve"> </v>
      </c>
      <c r="F80" s="62" t="str">
        <f ca="1">IF(A79=" "," ",IF(E79="a plain gem"," ","that are "))</f>
        <v xml:space="preserve"> </v>
      </c>
      <c r="G80" s="62" t="str">
        <f ca="1">IF(H80="both",VLOOKUP(RANDBETWEEN(1,8),Table15[],2)," ")</f>
        <v xml:space="preserve"> </v>
      </c>
      <c r="H80" s="62" t="str">
        <f ca="1">IF(AND(A79&gt;=1,A79&lt;=18),VLOOKUP(RANDBETWEEN(1,20),Table14[],2)," ")</f>
        <v xml:space="preserve"> </v>
      </c>
      <c r="I80" s="62" t="str">
        <f ca="1">IF(H80="both",VLOOKUP(RANDBETWEEN(1,11),Table14[],2)," ")</f>
        <v xml:space="preserve"> </v>
      </c>
      <c r="J80" s="62" t="str">
        <f ca="1">IF(H80="both","and"," ")</f>
        <v xml:space="preserve"> </v>
      </c>
      <c r="K80" s="62" t="str">
        <f ca="1">IF(H80="both",VLOOKUP(RANDBETWEEN(1,11),Table14[],2)," ")</f>
        <v xml:space="preserve"> </v>
      </c>
      <c r="L80" s="63" t="str">
        <f ca="1">IF(A79=" "," ","in color")</f>
        <v xml:space="preserve"> </v>
      </c>
    </row>
    <row r="81" spans="1:12" ht="16.5" thickBot="1" x14ac:dyDescent="0.3">
      <c r="A81" s="73"/>
      <c r="B81" s="64" t="str">
        <f ca="1">IF(C79="a carved","It is carved with a depiction of"," ")</f>
        <v xml:space="preserve"> </v>
      </c>
      <c r="C81" s="65" t="str">
        <f ca="1">IF(B81="It is carved with a depiction of",VLOOKUP(RANDBETWEEN(1,6259),Table354[],2)," ")</f>
        <v xml:space="preserve"> </v>
      </c>
      <c r="D81" s="65" t="str">
        <f ca="1">IF(B81="It is carved with a depiction of",VLOOKUP(RANDBETWEEN(1,100),Table355[],2)," ")</f>
        <v xml:space="preserve"> </v>
      </c>
      <c r="E81" s="65" t="str">
        <f ca="1">IF(B81="It is carved with a depiction of",VLOOKUP(RANDBETWEEN(1,6259),Table354[],2)," ")</f>
        <v xml:space="preserve"> </v>
      </c>
      <c r="F81" s="65" t="str">
        <f ca="1">IF(B81="It is carved with a depiction of",VLOOKUP(RANDBETWEEN(1,2),Table357[],2)," ")</f>
        <v xml:space="preserve"> </v>
      </c>
      <c r="G81" s="65" t="str">
        <f ca="1">IF(B81="It is carved with a depiction of",VLOOKUP(RANDBETWEEN(1,25),Table358[],2)," ")</f>
        <v xml:space="preserve"> </v>
      </c>
      <c r="H81" s="65"/>
      <c r="I81" s="65"/>
      <c r="J81" s="65"/>
      <c r="K81" s="65"/>
      <c r="L81" s="66"/>
    </row>
    <row r="82" spans="1:12" ht="17.25" thickTop="1" thickBot="1" x14ac:dyDescent="0.3">
      <c r="A82" s="50"/>
      <c r="B82" s="79"/>
    </row>
    <row r="83" spans="1:12" ht="17.25" thickTop="1" thickBot="1" x14ac:dyDescent="0.3">
      <c r="A83" s="68" t="str">
        <f ca="1">IF(AND($B$8&gt;=10,$B$8&lt;=18),10,IF(AND($C$8&gt;=10,$C$8&lt;18),10," "))</f>
        <v xml:space="preserve"> </v>
      </c>
      <c r="B83" s="52" t="str">
        <f ca="1">IF(AND(A83&gt;=1,A83&lt;=18),"You have found"," ")</f>
        <v xml:space="preserve"> </v>
      </c>
      <c r="C83" s="52" t="str">
        <f ca="1">IF(AND(A83&gt;=1,A83&lt;=18),IF(E83="a plain gem"," ",VLOOKUP(RANDBETWEEN(1,20),Table3[], 2))," ")</f>
        <v xml:space="preserve"> </v>
      </c>
      <c r="D83" s="52" t="str">
        <f ca="1">IF(A83=" "," ",IF(AND(A83&gt;=1,E83="a plain gem")," ",VLOOKUP(RANDBETWEEN(1,20),Table1[],2)))</f>
        <v xml:space="preserve"> </v>
      </c>
      <c r="E83" s="52" t="str">
        <f ca="1">IF(AND(A83&gt;=1,A83&lt;=18), VLOOKUP(RANDBETWEEN(1,100),Table31[],2)," ")</f>
        <v xml:space="preserve"> </v>
      </c>
      <c r="F83" s="52" t="str">
        <f ca="1">IF(AND(A83&gt;=1,A83&lt;=18),VLOOKUP(RANDBETWEEN(1,6),Table29[],2)," ")</f>
        <v xml:space="preserve"> </v>
      </c>
      <c r="G83" s="52"/>
      <c r="H83" s="52"/>
      <c r="I83" s="52"/>
      <c r="J83" s="52"/>
      <c r="K83" s="52"/>
      <c r="L83" s="53"/>
    </row>
    <row r="84" spans="1:12" ht="16.5" thickTop="1" x14ac:dyDescent="0.25">
      <c r="A84" s="72"/>
      <c r="B84" s="54" t="str">
        <f ca="1">IF(AND(A83&gt;=1,E83="a plain gem")," ",IF(AND(A83&gt;=1,A83&lt;=18),"It has"," "))</f>
        <v xml:space="preserve"> </v>
      </c>
      <c r="C84" s="54" t="str">
        <f ca="1">IF(AND(A83&gt;=1,A83&lt;=18),IF(E83="a plain gem", "It is", VLOOKUP(RANDBETWEEN(1,4),Table36[],2))," ")</f>
        <v xml:space="preserve"> </v>
      </c>
      <c r="D84" s="54" t="str">
        <f ca="1">IF(AND(A83&gt;=1,A83&lt;=18),VLOOKUP(RANDBETWEEN(1,20),Table13[],2)," ")</f>
        <v xml:space="preserve"> </v>
      </c>
      <c r="E84" s="54" t="str">
        <f ca="1">IF(A83=" ", " ",IF(AND(A83&gt;=1,A83&lt;=18),IF(E83="a plain gem","and","gems")))</f>
        <v xml:space="preserve"> </v>
      </c>
      <c r="F84" s="54" t="str">
        <f ca="1">IF(A83=" "," ",IF(E83="a plain gem"," ","that are "))</f>
        <v xml:space="preserve"> </v>
      </c>
      <c r="G84" s="54" t="str">
        <f ca="1">IF(H84="both",VLOOKUP(RANDBETWEEN(1,8),Table15[],2)," ")</f>
        <v xml:space="preserve"> </v>
      </c>
      <c r="H84" s="54" t="str">
        <f ca="1">IF(AND(A83&gt;=1,A83&lt;=18),VLOOKUP(RANDBETWEEN(1,20),Table14[],2)," ")</f>
        <v xml:space="preserve"> </v>
      </c>
      <c r="I84" s="54" t="str">
        <f ca="1">IF(H84="both",VLOOKUP(RANDBETWEEN(1,11),Table14[],2)," ")</f>
        <v xml:space="preserve"> </v>
      </c>
      <c r="J84" s="54" t="str">
        <f ca="1">IF(H84="both","and"," ")</f>
        <v xml:space="preserve"> </v>
      </c>
      <c r="K84" s="54" t="str">
        <f ca="1">IF(H84="both",VLOOKUP(RANDBETWEEN(1,11),Table14[],2)," ")</f>
        <v xml:space="preserve"> </v>
      </c>
      <c r="L84" s="55" t="str">
        <f ca="1">IF(A83=" "," ","in color")</f>
        <v xml:space="preserve"> </v>
      </c>
    </row>
    <row r="85" spans="1:12" ht="16.5" thickBot="1" x14ac:dyDescent="0.3">
      <c r="A85" s="73"/>
      <c r="B85" s="56" t="str">
        <f ca="1">IF(C83="a carved","It is carved with a depiction of"," ")</f>
        <v xml:space="preserve"> </v>
      </c>
      <c r="C85" s="57" t="str">
        <f ca="1">IF(B85="It is carved with a depiction of",VLOOKUP(RANDBETWEEN(1,6259),Table354[],2)," ")</f>
        <v xml:space="preserve"> </v>
      </c>
      <c r="D85" s="57" t="str">
        <f ca="1">IF(B85="It is carved with a depiction of",VLOOKUP(RANDBETWEEN(1,100),Table355[],2)," ")</f>
        <v xml:space="preserve"> </v>
      </c>
      <c r="E85" s="57" t="str">
        <f ca="1">IF(B85="It is carved with a depiction of",VLOOKUP(RANDBETWEEN(1,6259),Table354[],2)," ")</f>
        <v xml:space="preserve"> </v>
      </c>
      <c r="F85" s="57" t="str">
        <f ca="1">IF(B85="It is carved with a depiction of",VLOOKUP(RANDBETWEEN(1,2),Table357[],2)," ")</f>
        <v xml:space="preserve"> </v>
      </c>
      <c r="G85" s="57" t="str">
        <f ca="1">IF(B85="It is carved with a depiction of",VLOOKUP(RANDBETWEEN(1,25),Table358[],2)," ")</f>
        <v xml:space="preserve"> </v>
      </c>
      <c r="H85" s="57"/>
      <c r="I85" s="57"/>
      <c r="J85" s="57"/>
      <c r="K85" s="57"/>
      <c r="L85" s="58"/>
    </row>
    <row r="86" spans="1:12" ht="17.25" thickTop="1" thickBot="1" x14ac:dyDescent="0.3">
      <c r="A86" s="50"/>
      <c r="I86" s="86"/>
      <c r="J86" s="85"/>
    </row>
    <row r="87" spans="1:12" ht="17.25" thickTop="1" thickBot="1" x14ac:dyDescent="0.3">
      <c r="A87" s="69" t="str">
        <f ca="1">IF(AND($B$8&gt;=11,$B$8&lt;=18),11,IF(AND($C$8&gt;=11,$C$8&lt;18),11," "))</f>
        <v xml:space="preserve"> </v>
      </c>
      <c r="B87" s="60" t="str">
        <f ca="1">IF(AND(A87&gt;=1,A87&lt;=18),"You have found"," ")</f>
        <v xml:space="preserve"> </v>
      </c>
      <c r="C87" s="60" t="str">
        <f ca="1">IF(AND(A87&gt;=1,A87&lt;=18),IF(E87="a plain gem"," ",VLOOKUP(RANDBETWEEN(1,20),Table3[], 2))," ")</f>
        <v xml:space="preserve"> </v>
      </c>
      <c r="D87" s="60" t="str">
        <f ca="1">IF(A87=" "," ",IF(AND(A87&gt;=1,E87="a plain gem")," ",VLOOKUP(RANDBETWEEN(1,20),Table1[],2)))</f>
        <v xml:space="preserve"> </v>
      </c>
      <c r="E87" s="60" t="str">
        <f ca="1">IF(AND(A87&gt;=1,A87&lt;=18), VLOOKUP(RANDBETWEEN(1,100),Table31[],2)," ")</f>
        <v xml:space="preserve"> </v>
      </c>
      <c r="F87" s="60" t="str">
        <f ca="1">IF(AND(A87&gt;=1,A87&lt;=18),VLOOKUP(RANDBETWEEN(1,6),Table29[],2)," ")</f>
        <v xml:space="preserve"> </v>
      </c>
      <c r="G87" s="60"/>
      <c r="H87" s="60"/>
      <c r="I87" s="60"/>
      <c r="J87" s="60"/>
      <c r="K87" s="60"/>
      <c r="L87" s="61"/>
    </row>
    <row r="88" spans="1:12" ht="16.5" thickTop="1" x14ac:dyDescent="0.25">
      <c r="A88" s="72"/>
      <c r="B88" s="62" t="str">
        <f ca="1">IF(AND(A87&gt;=1,E87="a plain gem")," ",IF(AND(A87&gt;=1,A87&lt;=18),"It has"," "))</f>
        <v xml:space="preserve"> </v>
      </c>
      <c r="C88" s="62" t="str">
        <f ca="1">IF(AND(A87&gt;=1,A87&lt;=18),IF(E87="a plain gem", "It is", VLOOKUP(RANDBETWEEN(1,4),Table36[],2))," ")</f>
        <v xml:space="preserve"> </v>
      </c>
      <c r="D88" s="62" t="str">
        <f ca="1">IF(AND(A87&gt;=1,A87&lt;=18),VLOOKUP(RANDBETWEEN(1,20),Table13[],2)," ")</f>
        <v xml:space="preserve"> </v>
      </c>
      <c r="E88" s="62" t="str">
        <f ca="1">IF(A87=" ", " ",IF(AND(A87&gt;=1,A87&lt;=18),IF(E87="a plain gem","and","gems")))</f>
        <v xml:space="preserve"> </v>
      </c>
      <c r="F88" s="62" t="str">
        <f ca="1">IF(A87=" "," ",IF(E87="a plain gem"," ","that are "))</f>
        <v xml:space="preserve"> </v>
      </c>
      <c r="G88" s="62" t="str">
        <f ca="1">IF(H88="both",VLOOKUP(RANDBETWEEN(1,8),Table15[],2)," ")</f>
        <v xml:space="preserve"> </v>
      </c>
      <c r="H88" s="62" t="str">
        <f ca="1">IF(AND(A87&gt;=1,A87&lt;=18),VLOOKUP(RANDBETWEEN(1,20),Table14[],2)," ")</f>
        <v xml:space="preserve"> </v>
      </c>
      <c r="I88" s="62" t="str">
        <f ca="1">IF(H88="both",VLOOKUP(RANDBETWEEN(1,11),Table14[],2)," ")</f>
        <v xml:space="preserve"> </v>
      </c>
      <c r="J88" s="62" t="str">
        <f ca="1">IF(H88="both","and"," ")</f>
        <v xml:space="preserve"> </v>
      </c>
      <c r="K88" s="62" t="str">
        <f ca="1">IF(H88="both",VLOOKUP(RANDBETWEEN(1,11),Table14[],2)," ")</f>
        <v xml:space="preserve"> </v>
      </c>
      <c r="L88" s="63" t="str">
        <f ca="1">IF(A87=" "," ","in color")</f>
        <v xml:space="preserve"> </v>
      </c>
    </row>
    <row r="89" spans="1:12" ht="16.5" thickBot="1" x14ac:dyDescent="0.3">
      <c r="A89" s="73"/>
      <c r="B89" s="64" t="str">
        <f ca="1">IF(C87="a carved","It is carved with a depiction of"," ")</f>
        <v xml:space="preserve"> </v>
      </c>
      <c r="C89" s="65" t="str">
        <f ca="1">IF(B89="It is carved with a depiction of",VLOOKUP(RANDBETWEEN(1,6259),Table354[],2)," ")</f>
        <v xml:space="preserve"> </v>
      </c>
      <c r="D89" s="65" t="str">
        <f ca="1">IF(B89="It is carved with a depiction of",VLOOKUP(RANDBETWEEN(1,100),Table355[],2)," ")</f>
        <v xml:space="preserve"> </v>
      </c>
      <c r="E89" s="65" t="str">
        <f ca="1">IF(B89="It is carved with a depiction of",VLOOKUP(RANDBETWEEN(1,6259),Table354[],2)," ")</f>
        <v xml:space="preserve"> </v>
      </c>
      <c r="F89" s="65" t="str">
        <f ca="1">IF(B89="It is carved with a depiction of",VLOOKUP(RANDBETWEEN(1,2),Table357[],2)," ")</f>
        <v xml:space="preserve"> </v>
      </c>
      <c r="G89" s="65" t="str">
        <f ca="1">IF(B89="It is carved with a depiction of",VLOOKUP(RANDBETWEEN(1,25),Table358[],2)," ")</f>
        <v xml:space="preserve"> </v>
      </c>
      <c r="H89" s="65"/>
      <c r="I89" s="65"/>
      <c r="J89" s="65"/>
      <c r="K89" s="65"/>
      <c r="L89" s="66"/>
    </row>
    <row r="90" spans="1:12" ht="17.25" thickTop="1" thickBot="1" x14ac:dyDescent="0.3">
      <c r="A90" s="80"/>
      <c r="B90" s="79"/>
      <c r="C90" s="79"/>
      <c r="D90" s="79"/>
      <c r="E90" s="79"/>
      <c r="F90" s="79"/>
      <c r="G90" s="79"/>
      <c r="H90" s="79"/>
      <c r="I90" s="79"/>
      <c r="J90" s="79"/>
      <c r="K90" s="79"/>
      <c r="L90" s="79"/>
    </row>
    <row r="91" spans="1:12" ht="17.25" thickTop="1" thickBot="1" x14ac:dyDescent="0.3">
      <c r="A91" s="68" t="str">
        <f ca="1">IF(AND($B$8&gt;=12,$B$8&lt;=18),12,IF(AND($C$8&gt;=12,$C$8&lt;18),12," "))</f>
        <v xml:space="preserve"> </v>
      </c>
      <c r="B91" s="52" t="str">
        <f ca="1">IF(AND(A91&gt;=1,A91&lt;=18),"You have found"," ")</f>
        <v xml:space="preserve"> </v>
      </c>
      <c r="C91" s="52" t="str">
        <f ca="1">IF(AND(A91&gt;=1,A91&lt;=18),IF(E91="a plain gem"," ",VLOOKUP(RANDBETWEEN(1,20),Table3[], 2))," ")</f>
        <v xml:space="preserve"> </v>
      </c>
      <c r="D91" s="52" t="str">
        <f ca="1">IF(A91=" "," ",IF(AND(A91&gt;=1,E91="a plain gem")," ",VLOOKUP(RANDBETWEEN(1,20),Table1[],2)))</f>
        <v xml:space="preserve"> </v>
      </c>
      <c r="E91" s="52" t="str">
        <f ca="1">IF(AND(A91&gt;=1,A91&lt;=18), VLOOKUP(RANDBETWEEN(1,100),Table31[],2)," ")</f>
        <v xml:space="preserve"> </v>
      </c>
      <c r="F91" s="52" t="str">
        <f ca="1">IF(AND(A91&gt;=1,A91&lt;=18),VLOOKUP(RANDBETWEEN(1,6),Table29[],2)," ")</f>
        <v xml:space="preserve"> </v>
      </c>
      <c r="G91" s="52"/>
      <c r="H91" s="52"/>
      <c r="I91" s="52"/>
      <c r="J91" s="52"/>
      <c r="K91" s="52"/>
      <c r="L91" s="53"/>
    </row>
    <row r="92" spans="1:12" ht="16.5" thickTop="1" x14ac:dyDescent="0.25">
      <c r="A92" s="72"/>
      <c r="B92" s="54" t="str">
        <f ca="1">IF(AND(A91&gt;=1,E91="a plain gem")," ",IF(AND(A91&gt;=1,A91&lt;=18),"It has"," "))</f>
        <v xml:space="preserve"> </v>
      </c>
      <c r="C92" s="54" t="str">
        <f ca="1">IF(AND(A91&gt;=1,A91&lt;=18),IF(E91="a plain gem", "It is", VLOOKUP(RANDBETWEEN(1,4),Table36[],2))," ")</f>
        <v xml:space="preserve"> </v>
      </c>
      <c r="D92" s="54" t="str">
        <f ca="1">IF(AND(A91&gt;=1,A91&lt;=18),VLOOKUP(RANDBETWEEN(1,20),Table13[],2)," ")</f>
        <v xml:space="preserve"> </v>
      </c>
      <c r="E92" s="54" t="str">
        <f ca="1">IF(A91=" ", " ",IF(AND(A91&gt;=1,A91&lt;=18),IF(E91="a plain gem","and","gems")))</f>
        <v xml:space="preserve"> </v>
      </c>
      <c r="F92" s="54" t="str">
        <f ca="1">IF(A91=" "," ",IF(E91="a plain gem"," ","that are "))</f>
        <v xml:space="preserve"> </v>
      </c>
      <c r="G92" s="54" t="str">
        <f ca="1">IF(H92="both",VLOOKUP(RANDBETWEEN(1,8),Table15[],2)," ")</f>
        <v xml:space="preserve"> </v>
      </c>
      <c r="H92" s="54" t="str">
        <f ca="1">IF(AND(A91&gt;=1,A91&lt;=18),VLOOKUP(RANDBETWEEN(1,20),Table14[],2)," ")</f>
        <v xml:space="preserve"> </v>
      </c>
      <c r="I92" s="54" t="str">
        <f ca="1">IF(H92="both",VLOOKUP(RANDBETWEEN(1,11),Table14[],2)," ")</f>
        <v xml:space="preserve"> </v>
      </c>
      <c r="J92" s="54" t="str">
        <f ca="1">IF(H92="both","and"," ")</f>
        <v xml:space="preserve"> </v>
      </c>
      <c r="K92" s="54" t="str">
        <f ca="1">IF(H92="both",VLOOKUP(RANDBETWEEN(1,11),Table14[],2)," ")</f>
        <v xml:space="preserve"> </v>
      </c>
      <c r="L92" s="55" t="str">
        <f ca="1">IF(A91=" "," ","in color")</f>
        <v xml:space="preserve"> </v>
      </c>
    </row>
    <row r="93" spans="1:12" ht="16.5" thickBot="1" x14ac:dyDescent="0.3">
      <c r="A93" s="73"/>
      <c r="B93" s="56" t="str">
        <f ca="1">IF(C91="a carved","It is carved with a depiction of"," ")</f>
        <v xml:space="preserve"> </v>
      </c>
      <c r="C93" s="57" t="str">
        <f ca="1">IF(B93="It is carved with a depiction of",VLOOKUP(RANDBETWEEN(1,6259),Table354[],2)," ")</f>
        <v xml:space="preserve"> </v>
      </c>
      <c r="D93" s="57" t="str">
        <f ca="1">IF(B93="It is carved with a depiction of",VLOOKUP(RANDBETWEEN(1,100),Table355[],2)," ")</f>
        <v xml:space="preserve"> </v>
      </c>
      <c r="E93" s="57" t="str">
        <f ca="1">IF(B93="It is carved with a depiction of",VLOOKUP(RANDBETWEEN(1,6259),Table354[],2)," ")</f>
        <v xml:space="preserve"> </v>
      </c>
      <c r="F93" s="57" t="str">
        <f ca="1">IF(B93="It is carved with a depiction of",VLOOKUP(RANDBETWEEN(1,2),Table357[],2)," ")</f>
        <v xml:space="preserve"> </v>
      </c>
      <c r="G93" s="57" t="str">
        <f ca="1">IF(B93="It is carved with a depiction of",VLOOKUP(RANDBETWEEN(1,25),Table358[],2)," ")</f>
        <v xml:space="preserve"> </v>
      </c>
      <c r="H93" s="57"/>
      <c r="I93" s="57"/>
      <c r="J93" s="57"/>
      <c r="K93" s="57"/>
      <c r="L93" s="58"/>
    </row>
    <row r="94" spans="1:12" ht="17.25" thickTop="1" thickBot="1" x14ac:dyDescent="0.3">
      <c r="A94" s="80"/>
    </row>
    <row r="95" spans="1:12" ht="17.25" thickTop="1" thickBot="1" x14ac:dyDescent="0.3">
      <c r="A95" s="69" t="str">
        <f ca="1">IF(AND($B$8&gt;=13,$B$8&lt;=18),13,IF(AND($C$8&gt;=13,$C$8&lt;18),13," "))</f>
        <v xml:space="preserve"> </v>
      </c>
      <c r="B95" s="60" t="str">
        <f ca="1">IF(AND(A95&gt;=1,A95&lt;=18),"You have found"," ")</f>
        <v xml:space="preserve"> </v>
      </c>
      <c r="C95" s="60" t="str">
        <f ca="1">IF(AND(A95&gt;=1,A95&lt;=18),IF(E95="a plain gem"," ",VLOOKUP(RANDBETWEEN(1,20),Table3[], 2))," ")</f>
        <v xml:space="preserve"> </v>
      </c>
      <c r="D95" s="60" t="str">
        <f ca="1">IF(A95=" "," ",IF(AND(A95&gt;=1,E95="a plain gem")," ",VLOOKUP(RANDBETWEEN(1,20),Table1[],2)))</f>
        <v xml:space="preserve"> </v>
      </c>
      <c r="E95" s="60" t="str">
        <f ca="1">IF(AND(A95&gt;=1,A95&lt;=18), VLOOKUP(RANDBETWEEN(1,100),Table31[],2)," ")</f>
        <v xml:space="preserve"> </v>
      </c>
      <c r="F95" s="60" t="str">
        <f ca="1">IF(AND(A95&gt;=1,A95&lt;=18),VLOOKUP(RANDBETWEEN(1,6),Table29[],2)," ")</f>
        <v xml:space="preserve"> </v>
      </c>
      <c r="G95" s="60"/>
      <c r="H95" s="60"/>
      <c r="I95" s="60"/>
      <c r="J95" s="60"/>
      <c r="K95" s="60"/>
      <c r="L95" s="61"/>
    </row>
    <row r="96" spans="1:12" ht="16.5" thickTop="1" x14ac:dyDescent="0.25">
      <c r="A96" s="72"/>
      <c r="B96" s="62" t="str">
        <f ca="1">IF(AND(A95&gt;=1,E95="a plain gem")," ",IF(AND(A95&gt;=1,A95&lt;=18),"It has"," "))</f>
        <v xml:space="preserve"> </v>
      </c>
      <c r="C96" s="62" t="str">
        <f ca="1">IF(AND(A95&gt;=1,A95&lt;=18),IF(E95="a plain gem", "It is", VLOOKUP(RANDBETWEEN(1,4),Table36[],2))," ")</f>
        <v xml:space="preserve"> </v>
      </c>
      <c r="D96" s="62" t="str">
        <f ca="1">IF(AND(A95&gt;=1,A95&lt;=18),VLOOKUP(RANDBETWEEN(1,20),Table13[],2)," ")</f>
        <v xml:space="preserve"> </v>
      </c>
      <c r="E96" s="62" t="str">
        <f ca="1">IF(A95=" ", " ",IF(AND(A95&gt;=1,A95&lt;=18),IF(E95="a plain gem","and","gems")))</f>
        <v xml:space="preserve"> </v>
      </c>
      <c r="F96" s="62" t="str">
        <f ca="1">IF(A95=" "," ",IF(E95="a plain gem"," ","that are "))</f>
        <v xml:space="preserve"> </v>
      </c>
      <c r="G96" s="62" t="str">
        <f ca="1">IF(H96="both",VLOOKUP(RANDBETWEEN(1,8),Table15[],2)," ")</f>
        <v xml:space="preserve"> </v>
      </c>
      <c r="H96" s="62" t="str">
        <f ca="1">IF(AND(A95&gt;=1,A95&lt;=18),VLOOKUP(RANDBETWEEN(1,20),Table14[],2)," ")</f>
        <v xml:space="preserve"> </v>
      </c>
      <c r="I96" s="62" t="str">
        <f ca="1">IF(H96="both",VLOOKUP(RANDBETWEEN(1,11),Table14[],2)," ")</f>
        <v xml:space="preserve"> </v>
      </c>
      <c r="J96" s="62" t="str">
        <f ca="1">IF(H96="both","and"," ")</f>
        <v xml:space="preserve"> </v>
      </c>
      <c r="K96" s="62" t="str">
        <f ca="1">IF(H96="both",VLOOKUP(RANDBETWEEN(1,11),Table14[],2)," ")</f>
        <v xml:space="preserve"> </v>
      </c>
      <c r="L96" s="63" t="str">
        <f ca="1">IF(A95=" "," ","in color")</f>
        <v xml:space="preserve"> </v>
      </c>
    </row>
    <row r="97" spans="1:12" ht="16.5" thickBot="1" x14ac:dyDescent="0.3">
      <c r="A97" s="73"/>
      <c r="B97" s="64" t="str">
        <f ca="1">IF(C95="a carved","It is carved with a depiction of"," ")</f>
        <v xml:space="preserve"> </v>
      </c>
      <c r="C97" s="65" t="str">
        <f ca="1">IF(B97="It is carved with a depiction of",VLOOKUP(RANDBETWEEN(1,6259),Table354[],2)," ")</f>
        <v xml:space="preserve"> </v>
      </c>
      <c r="D97" s="65" t="str">
        <f ca="1">IF(B97="It is carved with a depiction of",VLOOKUP(RANDBETWEEN(1,100),Table355[],2)," ")</f>
        <v xml:space="preserve"> </v>
      </c>
      <c r="E97" s="65" t="str">
        <f ca="1">IF(B97="It is carved with a depiction of",VLOOKUP(RANDBETWEEN(1,6259),Table354[],2)," ")</f>
        <v xml:space="preserve"> </v>
      </c>
      <c r="F97" s="65" t="str">
        <f ca="1">IF(B97="It is carved with a depiction of",VLOOKUP(RANDBETWEEN(1,2),Table357[],2)," ")</f>
        <v xml:space="preserve"> </v>
      </c>
      <c r="G97" s="65" t="str">
        <f ca="1">IF(B97="It is carved with a depiction of",VLOOKUP(RANDBETWEEN(1,25),Table358[],2)," ")</f>
        <v xml:space="preserve"> </v>
      </c>
      <c r="H97" s="65"/>
      <c r="I97" s="65"/>
      <c r="J97" s="65"/>
      <c r="K97" s="65"/>
      <c r="L97" s="66"/>
    </row>
    <row r="98" spans="1:12" ht="17.25" thickTop="1" thickBot="1" x14ac:dyDescent="0.3">
      <c r="A98" s="50"/>
    </row>
    <row r="99" spans="1:12" ht="17.25" thickTop="1" thickBot="1" x14ac:dyDescent="0.3">
      <c r="A99" s="51" t="str">
        <f ca="1">IF(AND($B$8&gt;=14,$B$8&lt;=18),14,IF(AND($C$8&gt;=14,$C$8&lt;18),14," "))</f>
        <v xml:space="preserve"> </v>
      </c>
      <c r="B99" s="52" t="str">
        <f ca="1">IF(AND(A99&gt;=1,A99&lt;=18),"You have found"," ")</f>
        <v xml:space="preserve"> </v>
      </c>
      <c r="C99" s="52" t="str">
        <f ca="1">IF(AND(A99&gt;=1,A99&lt;=18),IF(E99="a plain gem"," ",VLOOKUP(RANDBETWEEN(1,20),Table3[], 2))," ")</f>
        <v xml:space="preserve"> </v>
      </c>
      <c r="D99" s="52" t="str">
        <f ca="1">IF(A99=" "," ",IF(AND(A99&gt;=1,E99="a plain gem")," ",VLOOKUP(RANDBETWEEN(1,20),Table1[],2)))</f>
        <v xml:space="preserve"> </v>
      </c>
      <c r="E99" s="52" t="str">
        <f ca="1">IF(AND(A99&gt;=1,A99&lt;=18), VLOOKUP(RANDBETWEEN(1,100),Table31[],2)," ")</f>
        <v xml:space="preserve"> </v>
      </c>
      <c r="F99" s="52" t="str">
        <f ca="1">IF(AND(A99&gt;=1,A99&lt;=18),VLOOKUP(RANDBETWEEN(1,6),Table29[],2)," ")</f>
        <v xml:space="preserve"> </v>
      </c>
      <c r="G99" s="52"/>
      <c r="H99" s="52"/>
      <c r="I99" s="52"/>
      <c r="J99" s="52"/>
      <c r="K99" s="52"/>
      <c r="L99" s="53"/>
    </row>
    <row r="100" spans="1:12" ht="16.5" thickTop="1" x14ac:dyDescent="0.25">
      <c r="A100" s="72"/>
      <c r="B100" s="54" t="str">
        <f ca="1">IF(AND(A99&gt;=1,E99="a plain gem")," ",IF(AND(A99&gt;=1,A99&lt;=18),"It has"," "))</f>
        <v xml:space="preserve"> </v>
      </c>
      <c r="C100" s="54" t="str">
        <f ca="1">IF(AND(A99&gt;=1,A99&lt;=18),IF(E99="a plain gem", "It is", VLOOKUP(RANDBETWEEN(1,4),Table36[],2))," ")</f>
        <v xml:space="preserve"> </v>
      </c>
      <c r="D100" s="54" t="str">
        <f ca="1">IF(AND(A99&gt;=1,A99&lt;=18),VLOOKUP(RANDBETWEEN(1,20),Table13[],2)," ")</f>
        <v xml:space="preserve"> </v>
      </c>
      <c r="E100" s="54" t="str">
        <f ca="1">IF(A99=" ", " ",IF(AND(A99&gt;=1,A99&lt;=18),IF(E99="a plain gem","and","gems")))</f>
        <v xml:space="preserve"> </v>
      </c>
      <c r="F100" s="54" t="str">
        <f ca="1">IF(A99=" "," ",IF(E99="a plain gem"," ","that are "))</f>
        <v xml:space="preserve"> </v>
      </c>
      <c r="G100" s="54" t="str">
        <f ca="1">IF(H100="both",VLOOKUP(RANDBETWEEN(1,8),Table15[],2)," ")</f>
        <v xml:space="preserve"> </v>
      </c>
      <c r="H100" s="54" t="str">
        <f ca="1">IF(AND(A99&gt;=1,A99&lt;=18),VLOOKUP(RANDBETWEEN(1,20),Table14[],2)," ")</f>
        <v xml:space="preserve"> </v>
      </c>
      <c r="I100" s="54" t="str">
        <f ca="1">IF(H100="both",VLOOKUP(RANDBETWEEN(1,11),Table14[],2)," ")</f>
        <v xml:space="preserve"> </v>
      </c>
      <c r="J100" s="54" t="str">
        <f ca="1">IF(H100="both","and"," ")</f>
        <v xml:space="preserve"> </v>
      </c>
      <c r="K100" s="54" t="str">
        <f ca="1">IF(H100="both",VLOOKUP(RANDBETWEEN(1,11),Table14[],2)," ")</f>
        <v xml:space="preserve"> </v>
      </c>
      <c r="L100" s="55" t="str">
        <f ca="1">IF(A99=" "," ","in color")</f>
        <v xml:space="preserve"> </v>
      </c>
    </row>
    <row r="101" spans="1:12" ht="16.5" thickBot="1" x14ac:dyDescent="0.3">
      <c r="A101" s="73"/>
      <c r="B101" s="56" t="str">
        <f ca="1">IF(C99="a carved","It is carved with a depiction of"," ")</f>
        <v xml:space="preserve"> </v>
      </c>
      <c r="C101" s="57" t="str">
        <f ca="1">IF(B101="It is carved with a depiction of",VLOOKUP(RANDBETWEEN(1,6259),Table354[],2)," ")</f>
        <v xml:space="preserve"> </v>
      </c>
      <c r="D101" s="57" t="str">
        <f ca="1">IF(B101="It is carved with a depiction of",VLOOKUP(RANDBETWEEN(1,100),Table355[],2)," ")</f>
        <v xml:space="preserve"> </v>
      </c>
      <c r="E101" s="57" t="str">
        <f ca="1">IF(B101="It is carved with a depiction of",VLOOKUP(RANDBETWEEN(1,6259),Table354[],2)," ")</f>
        <v xml:space="preserve"> </v>
      </c>
      <c r="F101" s="57" t="str">
        <f ca="1">IF(B101="It is carved with a depiction of",VLOOKUP(RANDBETWEEN(1,2),Table357[],2)," ")</f>
        <v xml:space="preserve"> </v>
      </c>
      <c r="G101" s="57" t="str">
        <f ca="1">IF(B101="It is carved with a depiction of",VLOOKUP(RANDBETWEEN(1,25),Table358[],2)," ")</f>
        <v xml:space="preserve"> </v>
      </c>
      <c r="H101" s="57"/>
      <c r="I101" s="57"/>
      <c r="J101" s="57"/>
      <c r="K101" s="57"/>
      <c r="L101" s="58"/>
    </row>
    <row r="102" spans="1:12" ht="17.25" thickTop="1" thickBot="1" x14ac:dyDescent="0.3">
      <c r="A102" s="50"/>
    </row>
    <row r="103" spans="1:12" ht="17.25" thickTop="1" thickBot="1" x14ac:dyDescent="0.3">
      <c r="A103" s="59" t="str">
        <f ca="1">IF(AND($B$8&gt;=15,$B$8&lt;=18),15,IF(AND($C$8&gt;=15,$C$8&lt;18),15," "))</f>
        <v xml:space="preserve"> </v>
      </c>
      <c r="B103" s="60" t="str">
        <f ca="1">IF(AND(A103&gt;=1,A103&lt;=18),"You have found"," ")</f>
        <v xml:space="preserve"> </v>
      </c>
      <c r="C103" s="60" t="str">
        <f ca="1">IF(AND(A103&gt;=1,A103&lt;=18),IF(E103="a plain gem"," ",VLOOKUP(RANDBETWEEN(1,20),Table3[], 2))," ")</f>
        <v xml:space="preserve"> </v>
      </c>
      <c r="D103" s="60" t="str">
        <f ca="1">IF(A103=" "," ",IF(AND(A103&gt;=1,E103="a plain gem")," ",VLOOKUP(RANDBETWEEN(1,20),Table1[],2)))</f>
        <v xml:space="preserve"> </v>
      </c>
      <c r="E103" s="60" t="str">
        <f ca="1">IF(AND(A103&gt;=1,A103&lt;=18), VLOOKUP(RANDBETWEEN(1,100),Table31[],2)," ")</f>
        <v xml:space="preserve"> </v>
      </c>
      <c r="F103" s="60" t="str">
        <f ca="1">IF(AND(A103&gt;=1,A103&lt;=18),VLOOKUP(RANDBETWEEN(1,6),Table29[],2)," ")</f>
        <v xml:space="preserve"> </v>
      </c>
      <c r="G103" s="60"/>
      <c r="H103" s="60"/>
      <c r="I103" s="60"/>
      <c r="J103" s="60"/>
      <c r="K103" s="60"/>
      <c r="L103" s="61"/>
    </row>
    <row r="104" spans="1:12" ht="16.5" thickTop="1" x14ac:dyDescent="0.25">
      <c r="A104" s="72"/>
      <c r="B104" s="62" t="str">
        <f ca="1">IF(AND(A103&gt;=1,E103="a plain gem")," ",IF(AND(A103&gt;=1,A103&lt;=18),"It has"," "))</f>
        <v xml:space="preserve"> </v>
      </c>
      <c r="C104" s="62" t="str">
        <f ca="1">IF(AND(A103&gt;=1,A103&lt;=18),IF(E103="a plain gem", "It is", VLOOKUP(RANDBETWEEN(1,4),Table36[],2))," ")</f>
        <v xml:space="preserve"> </v>
      </c>
      <c r="D104" s="62" t="str">
        <f ca="1">IF(AND(A103&gt;=1,A103&lt;=18),VLOOKUP(RANDBETWEEN(1,20),Table13[],2)," ")</f>
        <v xml:space="preserve"> </v>
      </c>
      <c r="E104" s="62" t="str">
        <f ca="1">IF(A103=" ", " ",IF(AND(A103&gt;=1,A103&lt;=18),IF(E103="a plain gem","and","gems")))</f>
        <v xml:space="preserve"> </v>
      </c>
      <c r="F104" s="62" t="str">
        <f ca="1">IF(A103=" "," ",IF(E103="a plain gem"," ","that are "))</f>
        <v xml:space="preserve"> </v>
      </c>
      <c r="G104" s="62" t="str">
        <f ca="1">IF(H104="both",VLOOKUP(RANDBETWEEN(1,8),Table15[],2)," ")</f>
        <v xml:space="preserve"> </v>
      </c>
      <c r="H104" s="62" t="str">
        <f ca="1">IF(AND(A103&gt;=1,A103&lt;=18),VLOOKUP(RANDBETWEEN(1,20),Table14[],2)," ")</f>
        <v xml:space="preserve"> </v>
      </c>
      <c r="I104" s="62" t="str">
        <f ca="1">IF(H104="both",VLOOKUP(RANDBETWEEN(1,11),Table14[],2)," ")</f>
        <v xml:space="preserve"> </v>
      </c>
      <c r="J104" s="62" t="str">
        <f ca="1">IF(H104="both","and"," ")</f>
        <v xml:space="preserve"> </v>
      </c>
      <c r="K104" s="62" t="str">
        <f ca="1">IF(H104="both",VLOOKUP(RANDBETWEEN(1,11),Table14[],2)," ")</f>
        <v xml:space="preserve"> </v>
      </c>
      <c r="L104" s="63" t="str">
        <f ca="1">IF(A103=" "," ","in color")</f>
        <v xml:space="preserve"> </v>
      </c>
    </row>
    <row r="105" spans="1:12" ht="16.5" thickBot="1" x14ac:dyDescent="0.3">
      <c r="A105" s="73"/>
      <c r="B105" s="64" t="str">
        <f ca="1">IF(C103="a carved","It is carved with a depiction of"," ")</f>
        <v xml:space="preserve"> </v>
      </c>
      <c r="C105" s="65" t="str">
        <f ca="1">IF(B105="It is carved with a depiction of",VLOOKUP(RANDBETWEEN(1,6259),Table354[],2)," ")</f>
        <v xml:space="preserve"> </v>
      </c>
      <c r="D105" s="65" t="str">
        <f ca="1">IF(B105="It is carved with a depiction of",VLOOKUP(RANDBETWEEN(1,100),Table355[],2)," ")</f>
        <v xml:space="preserve"> </v>
      </c>
      <c r="E105" s="65" t="str">
        <f ca="1">IF(B105="It is carved with a depiction of",VLOOKUP(RANDBETWEEN(1,6259),Table354[],2)," ")</f>
        <v xml:space="preserve"> </v>
      </c>
      <c r="F105" s="65" t="str">
        <f ca="1">IF(B105="It is carved with a depiction of",VLOOKUP(RANDBETWEEN(1,2),Table357[],2)," ")</f>
        <v xml:space="preserve"> </v>
      </c>
      <c r="G105" s="65" t="str">
        <f ca="1">IF(B105="It is carved with a depiction of",VLOOKUP(RANDBETWEEN(1,25),Table358[],2)," ")</f>
        <v xml:space="preserve"> </v>
      </c>
      <c r="H105" s="65"/>
      <c r="I105" s="65"/>
      <c r="J105" s="65"/>
      <c r="K105" s="65"/>
      <c r="L105" s="66"/>
    </row>
    <row r="106" spans="1:12" ht="17.25" thickTop="1" thickBot="1" x14ac:dyDescent="0.3">
      <c r="A106" s="50"/>
      <c r="I106" s="86"/>
      <c r="J106" s="85"/>
    </row>
    <row r="107" spans="1:12" ht="17.25" thickTop="1" thickBot="1" x14ac:dyDescent="0.3">
      <c r="A107" s="51" t="str">
        <f ca="1">IF(AND($B$8&gt;=16,$B$8&lt;=18),16,IF(AND($C$8&gt;=16,$C$8&lt;18),16," "))</f>
        <v xml:space="preserve"> </v>
      </c>
      <c r="B107" s="52" t="str">
        <f ca="1">IF(AND(A107&gt;=1,A107&lt;=18),"You have found"," ")</f>
        <v xml:space="preserve"> </v>
      </c>
      <c r="C107" s="52" t="str">
        <f ca="1">IF(AND(A107&gt;=1,A107&lt;=18),IF(E107="a plain gem"," ",VLOOKUP(RANDBETWEEN(1,20),Table3[], 2))," ")</f>
        <v xml:space="preserve"> </v>
      </c>
      <c r="D107" s="52" t="str">
        <f ca="1">IF(A107=" "," ",IF(AND(A107&gt;=1,E107="a plain gem")," ",VLOOKUP(RANDBETWEEN(1,20),Table1[],2)))</f>
        <v xml:space="preserve"> </v>
      </c>
      <c r="E107" s="52" t="str">
        <f ca="1">IF(AND(A107&gt;=1,A107&lt;=18), VLOOKUP(RANDBETWEEN(1,100),Table31[],2)," ")</f>
        <v xml:space="preserve"> </v>
      </c>
      <c r="F107" s="52" t="str">
        <f ca="1">IF(AND(A107&gt;=1,A107&lt;=18),VLOOKUP(RANDBETWEEN(1,6),Table29[],2)," ")</f>
        <v xml:space="preserve"> </v>
      </c>
      <c r="G107" s="52"/>
      <c r="H107" s="52"/>
      <c r="I107" s="52"/>
      <c r="J107" s="52"/>
      <c r="K107" s="52"/>
      <c r="L107" s="53"/>
    </row>
    <row r="108" spans="1:12" ht="16.5" thickTop="1" x14ac:dyDescent="0.25">
      <c r="A108" s="72"/>
      <c r="B108" s="54" t="str">
        <f ca="1">IF(AND(A107&gt;=1,E107="a plain gem")," ",IF(AND(A107&gt;=1,A107&lt;=18),"It has"," "))</f>
        <v xml:space="preserve"> </v>
      </c>
      <c r="C108" s="54" t="str">
        <f ca="1">IF(AND(A107&gt;=1,A107&lt;=18),IF(E107="a plain gem", "It is", VLOOKUP(RANDBETWEEN(1,4),Table36[],2))," ")</f>
        <v xml:space="preserve"> </v>
      </c>
      <c r="D108" s="54" t="str">
        <f ca="1">IF(AND(A107&gt;=1,A107&lt;=18),VLOOKUP(RANDBETWEEN(1,20),Table13[],2)," ")</f>
        <v xml:space="preserve"> </v>
      </c>
      <c r="E108" s="54" t="str">
        <f ca="1">IF(A107=" ", " ",IF(AND(A107&gt;=1,A107&lt;=18),IF(E107="a plain gem","and","gems")))</f>
        <v xml:space="preserve"> </v>
      </c>
      <c r="F108" s="54" t="str">
        <f ca="1">IF(A107=" "," ",IF(E107="a plain gem"," ","that are "))</f>
        <v xml:space="preserve"> </v>
      </c>
      <c r="G108" s="54" t="str">
        <f ca="1">IF(H108="both",VLOOKUP(RANDBETWEEN(1,8),Table15[],2)," ")</f>
        <v xml:space="preserve"> </v>
      </c>
      <c r="H108" s="54" t="str">
        <f ca="1">IF(AND(A107&gt;=1,A107&lt;=18),VLOOKUP(RANDBETWEEN(1,20),Table14[],2)," ")</f>
        <v xml:space="preserve"> </v>
      </c>
      <c r="I108" s="54" t="str">
        <f ca="1">IF(H108="both",VLOOKUP(RANDBETWEEN(1,11),Table14[],2)," ")</f>
        <v xml:space="preserve"> </v>
      </c>
      <c r="J108" s="54" t="str">
        <f ca="1">IF(H108="both","and"," ")</f>
        <v xml:space="preserve"> </v>
      </c>
      <c r="K108" s="54" t="str">
        <f ca="1">IF(H108="both",VLOOKUP(RANDBETWEEN(1,11),Table14[],2)," ")</f>
        <v xml:space="preserve"> </v>
      </c>
      <c r="L108" s="55" t="str">
        <f ca="1">IF(A107=" "," ","in color")</f>
        <v xml:space="preserve"> </v>
      </c>
    </row>
    <row r="109" spans="1:12" ht="16.5" thickBot="1" x14ac:dyDescent="0.3">
      <c r="A109" s="73"/>
      <c r="B109" s="56" t="str">
        <f ca="1">IF(C107="a carved","It is carved with a depiction of"," ")</f>
        <v xml:space="preserve"> </v>
      </c>
      <c r="C109" s="57" t="str">
        <f ca="1">IF(B109="It is carved with a depiction of",VLOOKUP(RANDBETWEEN(1,6259),Table354[],2)," ")</f>
        <v xml:space="preserve"> </v>
      </c>
      <c r="D109" s="57" t="str">
        <f ca="1">IF(B109="It is carved with a depiction of",VLOOKUP(RANDBETWEEN(1,100),Table355[],2)," ")</f>
        <v xml:space="preserve"> </v>
      </c>
      <c r="E109" s="57" t="str">
        <f ca="1">IF(B109="It is carved with a depiction of",VLOOKUP(RANDBETWEEN(1,6259),Table354[],2)," ")</f>
        <v xml:space="preserve"> </v>
      </c>
      <c r="F109" s="57" t="str">
        <f ca="1">IF(B109="It is carved with a depiction of",VLOOKUP(RANDBETWEEN(1,2),Table357[],2)," ")</f>
        <v xml:space="preserve"> </v>
      </c>
      <c r="G109" s="57" t="str">
        <f ca="1">IF(B109="It is carved with a depiction of",VLOOKUP(RANDBETWEEN(1,25),Table358[],2)," ")</f>
        <v xml:space="preserve"> </v>
      </c>
      <c r="H109" s="57"/>
      <c r="I109" s="57"/>
      <c r="J109" s="57"/>
      <c r="K109" s="57"/>
      <c r="L109" s="58"/>
    </row>
    <row r="110" spans="1:12" ht="17.25" thickTop="1" thickBot="1" x14ac:dyDescent="0.3">
      <c r="A110" s="50"/>
    </row>
    <row r="111" spans="1:12" ht="17.25" thickTop="1" thickBot="1" x14ac:dyDescent="0.3">
      <c r="A111" s="69" t="str">
        <f ca="1">IF(AND($B$8&gt;=17,$B$8&lt;=18),17,IF(AND($C$8&gt;=17,$C$8&lt;18),17," "))</f>
        <v xml:space="preserve"> </v>
      </c>
      <c r="B111" s="60" t="str">
        <f ca="1">IF(AND(A111&gt;=1,A111&lt;=18),"You have found"," ")</f>
        <v xml:space="preserve"> </v>
      </c>
      <c r="C111" s="60" t="str">
        <f ca="1">IF(AND(A111&gt;=1,A111&lt;=18),IF(E111="a plain gem"," ",VLOOKUP(RANDBETWEEN(1,20),Table3[], 2))," ")</f>
        <v xml:space="preserve"> </v>
      </c>
      <c r="D111" s="60" t="str">
        <f ca="1">IF(A111=" "," ",IF(AND(A111&gt;=1,E111="a plain gem")," ",VLOOKUP(RANDBETWEEN(1,20),Table1[],2)))</f>
        <v xml:space="preserve"> </v>
      </c>
      <c r="E111" s="60" t="str">
        <f ca="1">IF(AND(A111&gt;=1,A111&lt;=18), VLOOKUP(RANDBETWEEN(1,100),Table31[],2)," ")</f>
        <v xml:space="preserve"> </v>
      </c>
      <c r="F111" s="60" t="str">
        <f ca="1">IF(AND(A111&gt;=1,A111&lt;=18),VLOOKUP(RANDBETWEEN(1,6),Table29[],2)," ")</f>
        <v xml:space="preserve"> </v>
      </c>
      <c r="G111" s="60"/>
      <c r="H111" s="60"/>
      <c r="I111" s="60"/>
      <c r="J111" s="60"/>
      <c r="K111" s="60"/>
      <c r="L111" s="61"/>
    </row>
    <row r="112" spans="1:12" ht="16.5" thickTop="1" x14ac:dyDescent="0.25">
      <c r="A112" s="72"/>
      <c r="B112" s="62" t="str">
        <f ca="1">IF(AND(A111&gt;=1,E111="a plain gem")," ",IF(AND(A111&gt;=1,A111&lt;=18),"It has"," "))</f>
        <v xml:space="preserve"> </v>
      </c>
      <c r="C112" s="62" t="str">
        <f ca="1">IF(AND(A111&gt;=1,A111&lt;=18),IF(E111="a plain gem", "It is", VLOOKUP(RANDBETWEEN(1,4),Table36[],2))," ")</f>
        <v xml:space="preserve"> </v>
      </c>
      <c r="D112" s="62" t="str">
        <f ca="1">IF(AND(A111&gt;=1,A111&lt;=18),VLOOKUP(RANDBETWEEN(1,20),Table13[],2)," ")</f>
        <v xml:space="preserve"> </v>
      </c>
      <c r="E112" s="62" t="str">
        <f ca="1">IF(A111=" ", " ",IF(AND(A111&gt;=1,A111&lt;=18),IF(E111="a plain gem","and","gems")))</f>
        <v xml:space="preserve"> </v>
      </c>
      <c r="F112" s="62" t="str">
        <f ca="1">IF(A111=" "," ",IF(E111="a plain gem"," ","that are "))</f>
        <v xml:space="preserve"> </v>
      </c>
      <c r="G112" s="62" t="str">
        <f ca="1">IF(H112="both",VLOOKUP(RANDBETWEEN(1,8),Table15[],2)," ")</f>
        <v xml:space="preserve"> </v>
      </c>
      <c r="H112" s="62" t="str">
        <f ca="1">IF(AND(A111&gt;=1,A111&lt;=18),VLOOKUP(RANDBETWEEN(1,20),Table14[],2)," ")</f>
        <v xml:space="preserve"> </v>
      </c>
      <c r="I112" s="62" t="str">
        <f ca="1">IF(H112="both",VLOOKUP(RANDBETWEEN(1,11),Table14[],2)," ")</f>
        <v xml:space="preserve"> </v>
      </c>
      <c r="J112" s="62" t="str">
        <f ca="1">IF(H112="both","and"," ")</f>
        <v xml:space="preserve"> </v>
      </c>
      <c r="K112" s="62" t="str">
        <f ca="1">IF(H112="both",VLOOKUP(RANDBETWEEN(1,11),Table14[],2)," ")</f>
        <v xml:space="preserve"> </v>
      </c>
      <c r="L112" s="63" t="str">
        <f ca="1">IF(A111=" "," ","in color")</f>
        <v xml:space="preserve"> </v>
      </c>
    </row>
    <row r="113" spans="1:12" ht="16.5" thickBot="1" x14ac:dyDescent="0.3">
      <c r="A113" s="73"/>
      <c r="B113" s="64" t="str">
        <f ca="1">IF(C111="a carved","It is carved with a depiction of"," ")</f>
        <v xml:space="preserve"> </v>
      </c>
      <c r="C113" s="65" t="str">
        <f ca="1">IF(B113="It is carved with a depiction of",VLOOKUP(RANDBETWEEN(1,6259),Table354[],2)," ")</f>
        <v xml:space="preserve"> </v>
      </c>
      <c r="D113" s="65" t="str">
        <f ca="1">IF(B113="It is carved with a depiction of",VLOOKUP(RANDBETWEEN(1,100),Table355[],2)," ")</f>
        <v xml:space="preserve"> </v>
      </c>
      <c r="E113" s="65" t="str">
        <f ca="1">IF(B113="It is carved with a depiction of",VLOOKUP(RANDBETWEEN(1,6259),Table354[],2)," ")</f>
        <v xml:space="preserve"> </v>
      </c>
      <c r="F113" s="65" t="str">
        <f ca="1">IF(B113="It is carved with a depiction of",VLOOKUP(RANDBETWEEN(1,2),Table357[],2)," ")</f>
        <v xml:space="preserve"> </v>
      </c>
      <c r="G113" s="65" t="str">
        <f ca="1">IF(B113="It is carved with a depiction of",VLOOKUP(RANDBETWEEN(1,25),Table358[],2)," ")</f>
        <v xml:space="preserve"> </v>
      </c>
      <c r="H113" s="65"/>
      <c r="I113" s="65"/>
      <c r="J113" s="65"/>
      <c r="K113" s="65"/>
      <c r="L113" s="66"/>
    </row>
    <row r="114" spans="1:12" ht="17.25" thickTop="1" thickBot="1" x14ac:dyDescent="0.3">
      <c r="A114" s="50"/>
    </row>
    <row r="115" spans="1:12" ht="17.25" thickTop="1" thickBot="1" x14ac:dyDescent="0.3">
      <c r="A115" s="68" t="str">
        <f ca="1">IF(AND($B$8&gt;=18,$B$8&lt;=18),18,IF(AND($C$8&gt;=18,$C$8&lt;18),18," "))</f>
        <v xml:space="preserve"> </v>
      </c>
      <c r="B115" s="52" t="str">
        <f ca="1">IF(AND(A115&gt;=1,A115&lt;=18),"You have found"," ")</f>
        <v xml:space="preserve"> </v>
      </c>
      <c r="C115" s="52" t="str">
        <f ca="1">IF(AND(A115&gt;=1,A115&lt;=18),IF(E115="a plain gem"," ",VLOOKUP(RANDBETWEEN(1,20),Table3[], 2))," ")</f>
        <v xml:space="preserve"> </v>
      </c>
      <c r="D115" s="52" t="str">
        <f ca="1">IF(A115=" "," ",IF(AND(A115&gt;=1,E115="a plain gem")," ",VLOOKUP(RANDBETWEEN(1,20),Table1[],2)))</f>
        <v xml:space="preserve"> </v>
      </c>
      <c r="E115" s="52" t="str">
        <f ca="1">IF(AND(A115&gt;=1,A115&lt;=18), VLOOKUP(RANDBETWEEN(1,100),Table31[],2)," ")</f>
        <v xml:space="preserve"> </v>
      </c>
      <c r="F115" s="52" t="str">
        <f ca="1">IF(AND(A115&gt;=1,A115&lt;=18),VLOOKUP(RANDBETWEEN(1,6),Table29[],2)," ")</f>
        <v xml:space="preserve"> </v>
      </c>
      <c r="G115" s="52"/>
      <c r="H115" s="52"/>
      <c r="I115" s="52"/>
      <c r="J115" s="52"/>
      <c r="K115" s="52"/>
      <c r="L115" s="53"/>
    </row>
    <row r="116" spans="1:12" ht="16.5" thickTop="1" x14ac:dyDescent="0.25">
      <c r="A116" s="72"/>
      <c r="B116" s="54" t="str">
        <f ca="1">IF(AND(A115&gt;=1,E115="a plain gem")," ",IF(AND(A115&gt;=1,A115&lt;=18),"It has"," "))</f>
        <v xml:space="preserve"> </v>
      </c>
      <c r="C116" s="54" t="str">
        <f ca="1">IF(AND(A115&gt;=1,A115&lt;=18),IF(E115="a plain gem", "It is", VLOOKUP(RANDBETWEEN(1,4),Table36[],2))," ")</f>
        <v xml:space="preserve"> </v>
      </c>
      <c r="D116" s="54" t="str">
        <f ca="1">IF(AND(A115&gt;=1,A115&lt;=18),VLOOKUP(RANDBETWEEN(1,20),Table13[],2)," ")</f>
        <v xml:space="preserve"> </v>
      </c>
      <c r="E116" s="54" t="str">
        <f ca="1">IF(A115=" ", " ",IF(AND(A115&gt;=1,A115&lt;=18),IF(E115="a plain gem","and","gems")))</f>
        <v xml:space="preserve"> </v>
      </c>
      <c r="F116" s="54" t="str">
        <f ca="1">IF(A115=" "," ",IF(E115="a plain gem"," ","that are "))</f>
        <v xml:space="preserve"> </v>
      </c>
      <c r="G116" s="54" t="str">
        <f ca="1">IF(H116="both",VLOOKUP(RANDBETWEEN(1,8),Table15[],2)," ")</f>
        <v xml:space="preserve"> </v>
      </c>
      <c r="H116" s="54" t="str">
        <f ca="1">IF(AND(A115&gt;=1,A115&lt;=18),VLOOKUP(RANDBETWEEN(1,20),Table14[],2)," ")</f>
        <v xml:space="preserve"> </v>
      </c>
      <c r="I116" s="54" t="str">
        <f ca="1">IF(H116="both",VLOOKUP(RANDBETWEEN(1,11),Table14[],2)," ")</f>
        <v xml:space="preserve"> </v>
      </c>
      <c r="J116" s="54" t="str">
        <f ca="1">IF(H116="both","and"," ")</f>
        <v xml:space="preserve"> </v>
      </c>
      <c r="K116" s="54" t="str">
        <f ca="1">IF(H116="both",VLOOKUP(RANDBETWEEN(1,11),Table14[],2)," ")</f>
        <v xml:space="preserve"> </v>
      </c>
      <c r="L116" s="55" t="str">
        <f ca="1">IF(A115=" "," ","in color")</f>
        <v xml:space="preserve"> </v>
      </c>
    </row>
    <row r="117" spans="1:12" ht="16.5" thickBot="1" x14ac:dyDescent="0.3">
      <c r="A117" s="73"/>
      <c r="B117" s="56" t="str">
        <f ca="1">IF(C115="a carved","It is carved with a depiction of"," ")</f>
        <v xml:space="preserve"> </v>
      </c>
      <c r="C117" s="57" t="str">
        <f ca="1">IF(B117="It is carved with a depiction of",VLOOKUP(RANDBETWEEN(1,6259),Table354[],2)," ")</f>
        <v xml:space="preserve"> </v>
      </c>
      <c r="D117" s="57" t="str">
        <f ca="1">IF(B117="It is carved with a depiction of",VLOOKUP(RANDBETWEEN(1,100),Table355[],2)," ")</f>
        <v xml:space="preserve"> </v>
      </c>
      <c r="E117" s="57" t="str">
        <f ca="1">IF(B117="It is carved with a depiction of",VLOOKUP(RANDBETWEEN(1,6259),Table354[],2)," ")</f>
        <v xml:space="preserve"> </v>
      </c>
      <c r="F117" s="57" t="str">
        <f ca="1">IF(B117="It is carved with a depiction of",VLOOKUP(RANDBETWEEN(1,2),Table357[],2)," ")</f>
        <v xml:space="preserve"> </v>
      </c>
      <c r="G117" s="57" t="str">
        <f ca="1">IF(B117="It is carved with a depiction of",VLOOKUP(RANDBETWEEN(1,25),Table358[],2)," ")</f>
        <v xml:space="preserve"> </v>
      </c>
      <c r="H117" s="57"/>
      <c r="I117" s="57"/>
      <c r="J117" s="57"/>
      <c r="K117" s="57"/>
      <c r="L117" s="58"/>
    </row>
    <row r="118" spans="1:12" ht="16.5" thickTop="1" x14ac:dyDescent="0.25"/>
    <row r="120" spans="1:12" x14ac:dyDescent="0.25">
      <c r="A120" s="36" t="s">
        <v>236</v>
      </c>
      <c r="B120" s="36" t="s">
        <v>233</v>
      </c>
      <c r="C120" s="36" t="s">
        <v>35</v>
      </c>
      <c r="D120" s="36" t="s">
        <v>34</v>
      </c>
      <c r="E120" s="36" t="s">
        <v>619</v>
      </c>
      <c r="F120" s="36" t="s">
        <v>682</v>
      </c>
      <c r="G120" s="36" t="s">
        <v>622</v>
      </c>
      <c r="H120" s="36" t="s">
        <v>680</v>
      </c>
      <c r="I120" s="36" t="s">
        <v>681</v>
      </c>
      <c r="J120" s="36" t="s">
        <v>683</v>
      </c>
    </row>
    <row r="121" spans="1:12" x14ac:dyDescent="0.25">
      <c r="A121" s="36" t="str">
        <f ca="1">IF(AND(B11&gt;=1,B11&lt;=6), 1, " ")</f>
        <v xml:space="preserve"> </v>
      </c>
      <c r="B121" s="36" t="str">
        <f ca="1">IF(AND(B11&gt;=1,B11&lt;=6),RANDBETWEEN(1,100), " ")</f>
        <v xml:space="preserve"> </v>
      </c>
      <c r="C121" s="36" t="str">
        <f ca="1">IF(AND(B11&gt;=1,B11&lt;=6),VLOOKUP(B121,Table57[],2), " ")</f>
        <v xml:space="preserve"> </v>
      </c>
      <c r="D121" s="36" t="str">
        <f ca="1">IF(C121="spell scroll (cantrip)",VLOOKUP(RANDBETWEEN(1,43),Table191[],2),IF(C121="spell scroll (1st level)",VLOOKUP(RANDBETWEEN(1,73),Table190[],2),IF(C121="spell scroll (2nd level)",VLOOKUP(RANDBETWEEN(1,71),Table192[],2)," ")))</f>
        <v xml:space="preserve"> </v>
      </c>
      <c r="E121" s="36" t="str">
        <f ca="1">IF(AND(A121&gt;=1,A121&lt;=6),VLOOKUP(RANDBETWEEN(1,20),Table171[],2)," ")</f>
        <v xml:space="preserve"> </v>
      </c>
      <c r="F121" s="36" t="str">
        <f ca="1">IF(AND(A121&gt;=1,A121&lt;=8),VLOOKUP(RANDBETWEEN(1,20),Table172[],2)," ")</f>
        <v xml:space="preserve"> </v>
      </c>
      <c r="G121" s="36" t="str">
        <f ca="1">IF(AND(A121&gt;=1,A121&lt;=8),VLOOKUP(RANDBETWEEN(1,20),Table174[],2)," ")</f>
        <v xml:space="preserve"> </v>
      </c>
      <c r="H121" s="36" t="str">
        <f ca="1">IF(AND(A121&gt;=1,A121&lt;=8),VLOOKUP(RANDBETWEEN(1,20),Table173[],2)," ")</f>
        <v xml:space="preserve"> </v>
      </c>
      <c r="I121" s="36" t="str">
        <f ca="1">IF(H121="Roll 2x",VLOOKUP(RANDBETWEEN(1,20),Table173[],2)," ")</f>
        <v xml:space="preserve"> </v>
      </c>
      <c r="J121" s="36" t="str">
        <f ca="1">IF(H121="Roll 2x",VLOOKUP(RANDBETWEEN(1,20),Table173[],2)," ")</f>
        <v xml:space="preserve"> </v>
      </c>
    </row>
    <row r="122" spans="1:12" x14ac:dyDescent="0.25">
      <c r="A122" s="36" t="str">
        <f ca="1">IF(AND(B11&gt;=2,B11&lt;=6), 2, " ")</f>
        <v xml:space="preserve"> </v>
      </c>
      <c r="B122" s="36" t="str">
        <f ca="1">IF(AND(B11&gt;=2,B11&lt;=6),RANDBETWEEN(1,100), " ")</f>
        <v xml:space="preserve"> </v>
      </c>
      <c r="C122" s="36" t="str">
        <f ca="1">IF(AND(B11&gt;=2,B11&lt;=6),VLOOKUP(B122,Table57[],2), " ")</f>
        <v xml:space="preserve"> </v>
      </c>
      <c r="D122" s="36" t="str">
        <f ca="1">IF(C122="spell scroll (cantrip)",VLOOKUP(RANDBETWEEN(1,43),Table191[],2),IF(C122="spell scroll (1st level)",VLOOKUP(RANDBETWEEN(1,73),Table190[],2),IF(C122="spell scroll (2nd level)",VLOOKUP(RANDBETWEEN(1,71),Table192[],2)," ")))</f>
        <v xml:space="preserve"> </v>
      </c>
      <c r="E122" s="36" t="str">
        <f ca="1">IF(AND(A122&gt;=1,A122&lt;=6),VLOOKUP(RANDBETWEEN(1,20),Table171[],2)," ")</f>
        <v xml:space="preserve"> </v>
      </c>
      <c r="F122" s="36" t="str">
        <f ca="1">IF(AND(A122&gt;=1,A122&lt;=6),VLOOKUP(RANDBETWEEN(1,20),Table172[],2)," ")</f>
        <v xml:space="preserve"> </v>
      </c>
      <c r="G122" s="36" t="str">
        <f ca="1">IF(AND(A122&gt;=1,A122&lt;=8),VLOOKUP(RANDBETWEEN(1,20),Table174[],2)," ")</f>
        <v xml:space="preserve"> </v>
      </c>
      <c r="H122" s="36" t="str">
        <f ca="1">IF(AND(A122&gt;=1,A122&lt;=8),VLOOKUP(RANDBETWEEN(1,20),Table173[],2)," ")</f>
        <v xml:space="preserve"> </v>
      </c>
      <c r="I122" s="36" t="str">
        <f ca="1">IF(H122="Roll 2x",VLOOKUP(RANDBETWEEN(1,20),Table173[],2)," ")</f>
        <v xml:space="preserve"> </v>
      </c>
      <c r="J122" s="36" t="str">
        <f ca="1">IF(H122="Roll 2x",VLOOKUP(RANDBETWEEN(1,20),Table173[],2)," ")</f>
        <v xml:space="preserve"> </v>
      </c>
    </row>
    <row r="123" spans="1:12" x14ac:dyDescent="0.25">
      <c r="A123" s="36" t="str">
        <f ca="1">IF(AND(B11&gt;=3,B11&lt;=6), 3, " ")</f>
        <v xml:space="preserve"> </v>
      </c>
      <c r="B123" s="36" t="str">
        <f ca="1">IF(AND(B11&gt;=3,B11&lt;=6),RANDBETWEEN(1,100), " ")</f>
        <v xml:space="preserve"> </v>
      </c>
      <c r="C123" s="36" t="str">
        <f ca="1">IF(AND(B11&gt;=3,B11&lt;=6),VLOOKUP(B123,Table57[],2), " ")</f>
        <v xml:space="preserve"> </v>
      </c>
      <c r="D123" s="36" t="str">
        <f ca="1">IF(C123="spell scroll (cantrip)",VLOOKUP(RANDBETWEEN(1,43),Table191[],2),IF(C123="spell scroll (1st level)",VLOOKUP(RANDBETWEEN(1,73),Table190[],2),IF(C123="spell scroll (2nd level)",VLOOKUP(RANDBETWEEN(1,71),Table192[],2)," ")))</f>
        <v xml:space="preserve"> </v>
      </c>
      <c r="E123" s="36" t="str">
        <f ca="1">IF(AND(A123&gt;=1,A123&lt;=6),VLOOKUP(RANDBETWEEN(1,20),Table171[],2)," ")</f>
        <v xml:space="preserve"> </v>
      </c>
      <c r="F123" s="36" t="str">
        <f ca="1">IF(AND(A123&gt;=1,A123&lt;=8),VLOOKUP(RANDBETWEEN(1,20),Table172[],2)," ")</f>
        <v xml:space="preserve"> </v>
      </c>
      <c r="G123" s="36" t="str">
        <f ca="1">IF(AND(A123&gt;=1,A123&lt;=8),VLOOKUP(RANDBETWEEN(1,20),Table174[],2)," ")</f>
        <v xml:space="preserve"> </v>
      </c>
      <c r="H123" s="36" t="str">
        <f ca="1">IF(AND(A123&gt;=1,A123&lt;=8),VLOOKUP(RANDBETWEEN(1,20),Table173[],2)," ")</f>
        <v xml:space="preserve"> </v>
      </c>
      <c r="I123" s="36" t="str">
        <f ca="1">IF(H123="Roll 2x",VLOOKUP(RANDBETWEEN(1,20),Table173[],2)," ")</f>
        <v xml:space="preserve"> </v>
      </c>
      <c r="J123" s="36" t="str">
        <f ca="1">IF(H123="Roll 2x",VLOOKUP(RANDBETWEEN(1,20),Table173[],2)," ")</f>
        <v xml:space="preserve"> </v>
      </c>
    </row>
    <row r="124" spans="1:12" x14ac:dyDescent="0.25">
      <c r="A124" s="36" t="str">
        <f ca="1">IF(AND(B11&gt;=4,B11&lt;=6), 4, " ")</f>
        <v xml:space="preserve"> </v>
      </c>
      <c r="B124" s="36" t="str">
        <f ca="1">IF(AND(B11&gt;=4,B11&lt;=6),RANDBETWEEN(1,100), " ")</f>
        <v xml:space="preserve"> </v>
      </c>
      <c r="C124" s="36" t="str">
        <f ca="1">IF(AND(B11&gt;=4,B11&lt;=6),VLOOKUP(B124,Table57[],2), " ")</f>
        <v xml:space="preserve"> </v>
      </c>
      <c r="D124" s="36" t="str">
        <f ca="1">IF(C124="spell scroll (cantrip)",VLOOKUP(RANDBETWEEN(1,43),Table191[],2),IF(C124="spell scroll (1st level)",VLOOKUP(RANDBETWEEN(1,73),Table190[],2),IF(C124="spell scroll (2nd level)",VLOOKUP(RANDBETWEEN(1,71),Table192[],2)," ")))</f>
        <v xml:space="preserve"> </v>
      </c>
      <c r="E124" s="36" t="str">
        <f ca="1">IF(AND(A124&gt;=1,A124&lt;=6),VLOOKUP(RANDBETWEEN(1,20),Table171[],2)," ")</f>
        <v xml:space="preserve"> </v>
      </c>
      <c r="F124" s="36" t="str">
        <f ca="1">IF(AND(A124&gt;=1,A124&lt;=8),VLOOKUP(RANDBETWEEN(1,20),Table172[],2)," ")</f>
        <v xml:space="preserve"> </v>
      </c>
      <c r="G124" s="36" t="str">
        <f ca="1">IF(AND(A124&gt;=1,A124&lt;=8),VLOOKUP(RANDBETWEEN(1,20),Table174[],2)," ")</f>
        <v xml:space="preserve"> </v>
      </c>
      <c r="H124" s="36" t="str">
        <f ca="1">IF(AND(A124&gt;=1,A124&lt;=8),VLOOKUP(RANDBETWEEN(1,20),Table173[],2)," ")</f>
        <v xml:space="preserve"> </v>
      </c>
      <c r="I124" s="36" t="str">
        <f ca="1">IF(H124="Roll 2x",VLOOKUP(RANDBETWEEN(1,20),Table173[],2)," ")</f>
        <v xml:space="preserve"> </v>
      </c>
      <c r="J124" s="36" t="str">
        <f ca="1">IF(H124="Roll 2x",VLOOKUP(RANDBETWEEN(1,20),Table173[],2)," ")</f>
        <v xml:space="preserve"> </v>
      </c>
    </row>
    <row r="125" spans="1:12" x14ac:dyDescent="0.25">
      <c r="A125" s="36" t="str">
        <f ca="1">IF(AND(B11&gt;=5,B11&lt;=6), 5, " ")</f>
        <v xml:space="preserve"> </v>
      </c>
      <c r="B125" s="36" t="str">
        <f ca="1">IF(AND(B11&gt;=5,B11&lt;=6),RANDBETWEEN(1,100), " ")</f>
        <v xml:space="preserve"> </v>
      </c>
      <c r="C125" s="36" t="str">
        <f ca="1">IF(AND(B11&gt;=5,B11&lt;=6),VLOOKUP(B125,Table57[],2), " ")</f>
        <v xml:space="preserve"> </v>
      </c>
      <c r="D125" s="36" t="str">
        <f ca="1">IF(C125="spell scroll (cantrip)",VLOOKUP(RANDBETWEEN(1,43),Table191[],2),IF(C125="spell scroll (1st level)",VLOOKUP(RANDBETWEEN(1,73),Table190[],2),IF(C125="spell scroll (2nd level)",VLOOKUP(RANDBETWEEN(1,71),Table192[],2)," ")))</f>
        <v xml:space="preserve"> </v>
      </c>
      <c r="E125" s="36" t="str">
        <f ca="1">IF(AND(A125&gt;=1,A125&lt;=6),VLOOKUP(RANDBETWEEN(1,20),Table171[],2)," ")</f>
        <v xml:space="preserve"> </v>
      </c>
      <c r="F125" s="36" t="str">
        <f ca="1">IF(AND(A125&gt;=1,A125&lt;=8),VLOOKUP(RANDBETWEEN(1,20),Table172[],2)," ")</f>
        <v xml:space="preserve"> </v>
      </c>
      <c r="G125" s="36" t="str">
        <f ca="1">IF(AND(A125&gt;=1,A125&lt;=8),VLOOKUP(RANDBETWEEN(1,20),Table174[],2)," ")</f>
        <v xml:space="preserve"> </v>
      </c>
      <c r="H125" s="36" t="str">
        <f ca="1">IF(AND(A125&gt;=1,A125&lt;=8),VLOOKUP(RANDBETWEEN(1,20),Table173[],2)," ")</f>
        <v xml:space="preserve"> </v>
      </c>
      <c r="I125" s="36" t="str">
        <f ca="1">IF(H125="Roll 2x",VLOOKUP(RANDBETWEEN(1,20),Table173[],2)," ")</f>
        <v xml:space="preserve"> </v>
      </c>
      <c r="J125" s="36" t="str">
        <f ca="1">IF(H125="Roll 2x",VLOOKUP(RANDBETWEEN(1,20),Table173[],2)," ")</f>
        <v xml:space="preserve"> </v>
      </c>
    </row>
    <row r="126" spans="1:12" x14ac:dyDescent="0.25">
      <c r="A126" s="36" t="str">
        <f ca="1">IF(AND(B11&gt;=6,B11&lt;=6), 6, " ")</f>
        <v xml:space="preserve"> </v>
      </c>
      <c r="B126" s="36" t="str">
        <f ca="1">IF(AND(B11&gt;=6,B11&lt;=6),RANDBETWEEN(1,100), " ")</f>
        <v xml:space="preserve"> </v>
      </c>
      <c r="C126" s="36" t="str">
        <f ca="1">IF(AND(B11&gt;=6,B11&lt;=6),VLOOKUP(B126,Table57[],2), " ")</f>
        <v xml:space="preserve"> </v>
      </c>
      <c r="D126" s="36" t="str">
        <f ca="1">IF(C126="spell scroll (cantrip)",VLOOKUP(RANDBETWEEN(1,43),Table191[],2),IF(C126="spell scroll (1st level)",VLOOKUP(RANDBETWEEN(1,73),Table190[],2),IF(C126="spell scroll (2nd level)",VLOOKUP(RANDBETWEEN(1,71),Table192[],2)," ")))</f>
        <v xml:space="preserve"> </v>
      </c>
      <c r="E126" s="36" t="str">
        <f ca="1">IF(AND(A126&gt;=1,A126&lt;=6),VLOOKUP(RANDBETWEEN(1,20),Table171[],2)," ")</f>
        <v xml:space="preserve"> </v>
      </c>
      <c r="F126" s="36" t="str">
        <f ca="1">IF(AND(A126&gt;=1,A126&lt;=8),VLOOKUP(RANDBETWEEN(1,20),Table172[],2)," ")</f>
        <v xml:space="preserve"> </v>
      </c>
      <c r="G126" s="36" t="str">
        <f ca="1">IF(AND(A126&gt;=1,A126&lt;=8),VLOOKUP(RANDBETWEEN(1,20),Table174[],2)," ")</f>
        <v xml:space="preserve"> </v>
      </c>
      <c r="H126" s="36" t="str">
        <f ca="1">IF(AND(A126&gt;=1,A126&lt;=8),VLOOKUP(RANDBETWEEN(1,20),Table173[],2)," ")</f>
        <v xml:space="preserve"> </v>
      </c>
      <c r="I126" s="36" t="str">
        <f ca="1">IF(H126="Roll 2x",VLOOKUP(RANDBETWEEN(1,20),Table173[],2)," ")</f>
        <v xml:space="preserve"> </v>
      </c>
      <c r="J126" s="36" t="str">
        <f ca="1">IF(H126="Roll 2x",VLOOKUP(RANDBETWEEN(1,20),Table173[],2)," ")</f>
        <v xml:space="preserve"> </v>
      </c>
    </row>
    <row r="127" spans="1:12" x14ac:dyDescent="0.25">
      <c r="A127" s="36"/>
    </row>
    <row r="128" spans="1:12" x14ac:dyDescent="0.25">
      <c r="A128" s="36" t="s">
        <v>242</v>
      </c>
      <c r="B128" s="36" t="s">
        <v>233</v>
      </c>
      <c r="C128" s="36" t="s">
        <v>35</v>
      </c>
      <c r="D128" s="36" t="s">
        <v>34</v>
      </c>
      <c r="E128" s="36" t="s">
        <v>619</v>
      </c>
      <c r="F128" s="36" t="s">
        <v>682</v>
      </c>
      <c r="G128" s="36" t="s">
        <v>622</v>
      </c>
      <c r="H128" s="36" t="s">
        <v>680</v>
      </c>
      <c r="I128" s="36" t="s">
        <v>681</v>
      </c>
      <c r="J128" s="36" t="s">
        <v>683</v>
      </c>
    </row>
    <row r="129" spans="1:10" x14ac:dyDescent="0.25">
      <c r="A129" s="36" t="str">
        <f>IF(AND(C13&gt;=1,C13&lt;=6), 1, " ")</f>
        <v xml:space="preserve"> </v>
      </c>
      <c r="B129" s="36" t="str">
        <f ca="1">IF(AND(C13&gt;=1,C13&lt;=6),RANDBETWEEN(1,100), " ")</f>
        <v xml:space="preserve"> </v>
      </c>
      <c r="C129" s="36" t="str">
        <f>IF(AND(C13&gt;=1,C13&lt;=6),VLOOKUP(B129,Table5760[],2), " ")</f>
        <v xml:space="preserve"> </v>
      </c>
      <c r="D129" s="36" t="str">
        <f ca="1">IF(C129="spell scroll (2nd Level)",VLOOKUP(RANDBETWEEN(1,71),Table192[],2),IF(C129="spell scroll (3rd level)",VLOOKUP(RANDBETWEEN(1,62),Table199[],2),IF(C129="ammunition +1",VLOOKUP(RANDBETWEEN(1,6),Table185[],2),IF(C129="dust of disappearance",RANDBETWEEN(5,10),IF(C129="Robe of useful items",RANDBETWEEN(4,16)," ")))))</f>
        <v xml:space="preserve"> </v>
      </c>
      <c r="E129" s="36" t="str">
        <f ca="1">IF(AND(A129&gt;=1,A129&lt;=6),VLOOKUP(RANDBETWEEN(1,20),Table171[],2)," ")</f>
        <v xml:space="preserve"> </v>
      </c>
      <c r="F129" s="36" t="str">
        <f ca="1">IF(AND(A129&gt;=1,A129&lt;=8),VLOOKUP(RANDBETWEEN(1,20),Table172[],2)," ")</f>
        <v xml:space="preserve"> </v>
      </c>
      <c r="G129" s="36" t="str">
        <f ca="1">IF(AND(A129&gt;=1,A129&lt;=8),VLOOKUP(RANDBETWEEN(1,20),Table174[],2)," ")</f>
        <v xml:space="preserve"> </v>
      </c>
      <c r="H129" s="36" t="str">
        <f ca="1">IF(AND(A129&gt;=1,A129&lt;=8),VLOOKUP(RANDBETWEEN(1,20),Table173[],2)," ")</f>
        <v xml:space="preserve"> </v>
      </c>
      <c r="I129" s="36" t="str">
        <f ca="1">IF(H129="Roll 2x",VLOOKUP(RANDBETWEEN(1,20),Table173[],2)," ")</f>
        <v xml:space="preserve"> </v>
      </c>
      <c r="J129" s="36" t="str">
        <f ca="1">IF(H129="Roll 2x",VLOOKUP(RANDBETWEEN(1,20),Table173[],2)," ")</f>
        <v xml:space="preserve"> </v>
      </c>
    </row>
    <row r="130" spans="1:10" x14ac:dyDescent="0.25">
      <c r="A130" s="36" t="str">
        <f>IF(AND(C13&gt;=2,C13&lt;=6), 2, " ")</f>
        <v xml:space="preserve"> </v>
      </c>
      <c r="B130" s="36" t="str">
        <f ca="1">IF(AND(C13&gt;=2,C13&lt;=6),RANDBETWEEN(1,100), " ")</f>
        <v xml:space="preserve"> </v>
      </c>
      <c r="C130" s="36" t="str">
        <f>IF(AND(C13&gt;=2,C13&lt;=6),VLOOKUP(B130,Table5760[],2), " ")</f>
        <v xml:space="preserve"> </v>
      </c>
      <c r="D130" s="36" t="str">
        <f ca="1">IF(C130="spell scroll (2nd Level)",VLOOKUP(RANDBETWEEN(1,71),Table192[],2),IF(C130="spell scroll (3rd level)",VLOOKUP(RANDBETWEEN(1,62),Table199[],2),IF(C130="ammunition +1",VLOOKUP(RANDBETWEEN(1,6),Table185[],2),IF(C130="dust of disappearance",RANDBETWEEN(5,10),IF(C130="Robe of useful items",RANDBETWEEN(4,16)," ")))))</f>
        <v xml:space="preserve"> </v>
      </c>
      <c r="E130" s="36" t="str">
        <f ca="1">IF(AND(A130&gt;=1,A130&lt;=6),VLOOKUP(RANDBETWEEN(1,20),Table171[],2)," ")</f>
        <v xml:space="preserve"> </v>
      </c>
      <c r="F130" s="36" t="str">
        <f ca="1">IF(AND(A130&gt;=1,A130&lt;=6),VLOOKUP(RANDBETWEEN(1,20),Table172[],2)," ")</f>
        <v xml:space="preserve"> </v>
      </c>
      <c r="G130" s="36" t="str">
        <f ca="1">IF(AND(A130&gt;=1,A130&lt;=8),VLOOKUP(RANDBETWEEN(1,20),Table174[],2)," ")</f>
        <v xml:space="preserve"> </v>
      </c>
      <c r="H130" s="36" t="str">
        <f ca="1">IF(AND(A130&gt;=1,A130&lt;=8),VLOOKUP(RANDBETWEEN(1,20),Table173[],2)," ")</f>
        <v xml:space="preserve"> </v>
      </c>
      <c r="I130" s="36" t="str">
        <f ca="1">IF(H130="Roll 2x",VLOOKUP(RANDBETWEEN(1,20),Table173[],2)," ")</f>
        <v xml:space="preserve"> </v>
      </c>
      <c r="J130" s="36" t="str">
        <f ca="1">IF(H130="Roll 2x",VLOOKUP(RANDBETWEEN(1,20),Table173[],2)," ")</f>
        <v xml:space="preserve"> </v>
      </c>
    </row>
    <row r="131" spans="1:10" x14ac:dyDescent="0.25">
      <c r="A131" s="36" t="str">
        <f>IF(AND(C13&gt;=3,C13&lt;=6), 3, " ")</f>
        <v xml:space="preserve"> </v>
      </c>
      <c r="B131" s="36" t="str">
        <f ca="1">IF(AND(C13&gt;=3,C13&lt;=6),RANDBETWEEN(1,100), " ")</f>
        <v xml:space="preserve"> </v>
      </c>
      <c r="C131" s="36" t="str">
        <f>IF(AND(C13&gt;=3,C13&lt;=6),VLOOKUP(B131,Table5760[],2), " ")</f>
        <v xml:space="preserve"> </v>
      </c>
      <c r="D131" s="36" t="str">
        <f ca="1">IF(C131="spell scroll (2nd Level)",VLOOKUP(RANDBETWEEN(1,71),Table192[],2),IF(C131="spell scroll (3rd level)",VLOOKUP(RANDBETWEEN(1,62),Table199[],2),IF(C131="ammunition +1",VLOOKUP(RANDBETWEEN(1,6),Table185[],2),IF(C131="dust of disappearance",RANDBETWEEN(5,10),IF(C131="Robe of useful items",RANDBETWEEN(4,16)," ")))))</f>
        <v xml:space="preserve"> </v>
      </c>
      <c r="E131" s="36" t="str">
        <f ca="1">IF(AND(A131&gt;=1,A131&lt;=6),VLOOKUP(RANDBETWEEN(1,20),Table171[],2)," ")</f>
        <v xml:space="preserve"> </v>
      </c>
      <c r="F131" s="36" t="str">
        <f ca="1">IF(AND(A131&gt;=1,A131&lt;=8),VLOOKUP(RANDBETWEEN(1,20),Table172[],2)," ")</f>
        <v xml:space="preserve"> </v>
      </c>
      <c r="G131" s="36" t="str">
        <f ca="1">IF(AND(A131&gt;=1,A131&lt;=8),VLOOKUP(RANDBETWEEN(1,20),Table174[],2)," ")</f>
        <v xml:space="preserve"> </v>
      </c>
      <c r="H131" s="36" t="str">
        <f ca="1">IF(AND(A131&gt;=1,A131&lt;=8),VLOOKUP(RANDBETWEEN(1,20),Table173[],2)," ")</f>
        <v xml:space="preserve"> </v>
      </c>
      <c r="I131" s="36" t="str">
        <f ca="1">IF(H131="Roll 2x",VLOOKUP(RANDBETWEEN(1,20),Table173[],2)," ")</f>
        <v xml:space="preserve"> </v>
      </c>
      <c r="J131" s="36" t="str">
        <f ca="1">IF(H131="Roll 2x",VLOOKUP(RANDBETWEEN(1,20),Table173[],2)," ")</f>
        <v xml:space="preserve"> </v>
      </c>
    </row>
    <row r="132" spans="1:10" x14ac:dyDescent="0.25">
      <c r="A132" s="36" t="str">
        <f>IF(AND(C13&gt;=4,C13&lt;=6), 4, " ")</f>
        <v xml:space="preserve"> </v>
      </c>
      <c r="B132" s="36" t="str">
        <f ca="1">IF(AND(C13&gt;=4,C13&lt;=6),RANDBETWEEN(1,100), " ")</f>
        <v xml:space="preserve"> </v>
      </c>
      <c r="C132" s="36" t="str">
        <f>IF(AND(C13&gt;=4,C13&lt;=6),VLOOKUP(B132,Table5760[],2), " ")</f>
        <v xml:space="preserve"> </v>
      </c>
      <c r="D132" s="36" t="str">
        <f ca="1">IF(C132="spell scroll (2nd Level)",VLOOKUP(RANDBETWEEN(1,71),Table192[],2),IF(C132="spell scroll (3rd level)",VLOOKUP(RANDBETWEEN(1,62),Table199[],2),IF(C132="ammunition +1",VLOOKUP(RANDBETWEEN(1,6),Table185[],2),IF(C132="dust of disappearance",RANDBETWEEN(5,10),IF(C132="Robe of useful items",RANDBETWEEN(4,16)," ")))))</f>
        <v xml:space="preserve"> </v>
      </c>
      <c r="E132" s="36" t="str">
        <f ca="1">IF(AND(A132&gt;=1,A132&lt;=6),VLOOKUP(RANDBETWEEN(1,20),Table171[],2)," ")</f>
        <v xml:space="preserve"> </v>
      </c>
      <c r="F132" s="36" t="str">
        <f ca="1">IF(AND(A132&gt;=1,A132&lt;=8),VLOOKUP(RANDBETWEEN(1,20),Table172[],2)," ")</f>
        <v xml:space="preserve"> </v>
      </c>
      <c r="G132" s="36" t="str">
        <f ca="1">IF(AND(A132&gt;=1,A132&lt;=8),VLOOKUP(RANDBETWEEN(1,20),Table174[],2)," ")</f>
        <v xml:space="preserve"> </v>
      </c>
      <c r="H132" s="36" t="str">
        <f ca="1">IF(AND(A132&gt;=1,A132&lt;=8),VLOOKUP(RANDBETWEEN(1,20),Table173[],2)," ")</f>
        <v xml:space="preserve"> </v>
      </c>
      <c r="I132" s="36" t="str">
        <f ca="1">IF(H132="Roll 2x",VLOOKUP(RANDBETWEEN(1,20),Table173[],2)," ")</f>
        <v xml:space="preserve"> </v>
      </c>
      <c r="J132" s="36" t="str">
        <f ca="1">IF(H132="Roll 2x",VLOOKUP(RANDBETWEEN(1,20),Table173[],2)," ")</f>
        <v xml:space="preserve"> </v>
      </c>
    </row>
    <row r="133" spans="1:10" x14ac:dyDescent="0.25">
      <c r="A133" s="36"/>
      <c r="B133" s="36"/>
      <c r="C133" s="36"/>
      <c r="D133" s="36"/>
    </row>
    <row r="134" spans="1:10" x14ac:dyDescent="0.25">
      <c r="A134" s="36" t="s">
        <v>243</v>
      </c>
      <c r="B134" s="36" t="s">
        <v>233</v>
      </c>
      <c r="C134" s="36" t="s">
        <v>35</v>
      </c>
      <c r="D134" s="36" t="s">
        <v>34</v>
      </c>
      <c r="E134" s="36" t="s">
        <v>619</v>
      </c>
      <c r="F134" s="36" t="s">
        <v>682</v>
      </c>
      <c r="G134" s="36" t="s">
        <v>622</v>
      </c>
      <c r="H134" s="36" t="s">
        <v>680</v>
      </c>
      <c r="I134" s="36" t="s">
        <v>681</v>
      </c>
      <c r="J134" s="36" t="s">
        <v>683</v>
      </c>
    </row>
    <row r="135" spans="1:10" x14ac:dyDescent="0.25">
      <c r="A135" s="36" t="str">
        <f ca="1">IF(AND(D11&gt;=1,D11&lt;=6), 1, " ")</f>
        <v xml:space="preserve"> </v>
      </c>
      <c r="B135" s="36" t="str">
        <f ca="1">IF(AND(D11&gt;=1,D11&lt;=6),RANDBETWEEN(1,100), " ")</f>
        <v xml:space="preserve"> </v>
      </c>
      <c r="C135" s="36" t="str">
        <f ca="1">IF(AND(D11&gt;=1,D11&lt;=6),VLOOKUP(B135,Table5761[],2), " ")</f>
        <v xml:space="preserve"> </v>
      </c>
      <c r="D135" s="36" t="str">
        <f ca="1">IF(C135="spell scroll (4th level)",VLOOKUP(RANDBETWEEN(1,45),Table198[],2),IF(C135="spell scroll (5th level)",VLOOKUP(RANDBETWEEN(1,58),Table197[],2),IF(C135="scroll of protection",VLOOKUP(RANDBETWEEN(1,20),Table182[],2),IF(C135="Quaal's feather token",VLOOKUP(RANDBETWEEN(1,20),Table181[],2),IF(C135="ammunition +2",VLOOKUP(RANDBETWEEN(1,6),Table185[],2),IF(C135="necklace of fireballs",RANDBETWEEN(3,9)," "))))))</f>
        <v xml:space="preserve"> </v>
      </c>
      <c r="E135" s="36" t="str">
        <f ca="1">IF(AND(A135&gt;=1,A135&lt;=6),VLOOKUP(RANDBETWEEN(1,20),Table171[],2)," ")</f>
        <v xml:space="preserve"> </v>
      </c>
      <c r="F135" s="36" t="str">
        <f ca="1">IF(AND(A135&gt;=1,A135&lt;=8),VLOOKUP(RANDBETWEEN(1,20),Table172[],2)," ")</f>
        <v xml:space="preserve"> </v>
      </c>
      <c r="G135" s="36" t="str">
        <f ca="1">IF(AND(A135&gt;=1,A135&lt;=8),VLOOKUP(RANDBETWEEN(1,20),Table174[],2)," ")</f>
        <v xml:space="preserve"> </v>
      </c>
      <c r="H135" s="36" t="str">
        <f ca="1">IF(AND(A135&gt;=1,A135&lt;=8),VLOOKUP(RANDBETWEEN(1,20),Table173[],2)," ")</f>
        <v xml:space="preserve"> </v>
      </c>
      <c r="I135" s="36" t="str">
        <f ca="1">IF(H135="Roll 2x",VLOOKUP(RANDBETWEEN(1,20),Table173[],2)," ")</f>
        <v xml:space="preserve"> </v>
      </c>
      <c r="J135" s="36" t="str">
        <f ca="1">IF(H135="Roll 2x",VLOOKUP(RANDBETWEEN(1,20),Table173[],2)," ")</f>
        <v xml:space="preserve"> </v>
      </c>
    </row>
    <row r="136" spans="1:10" x14ac:dyDescent="0.25">
      <c r="A136" s="36" t="str">
        <f ca="1">IF(AND(D11&gt;=2,D11&lt;=6), 2, " ")</f>
        <v xml:space="preserve"> </v>
      </c>
      <c r="B136" s="36" t="str">
        <f ca="1">IF(AND(D11&gt;=2,D11&lt;=6),RANDBETWEEN(1,100), " ")</f>
        <v xml:space="preserve"> </v>
      </c>
      <c r="C136" s="36" t="str">
        <f ca="1">IF(AND(D11&gt;=2,D11&lt;=6),VLOOKUP(B136,Table5761[],2), " ")</f>
        <v xml:space="preserve"> </v>
      </c>
      <c r="D136" s="36" t="str">
        <f ca="1">IF(C136="spell scroll (4th level)",VLOOKUP(RANDBETWEEN(1,45),Table198[],2),IF(C136="spell scroll (5th level)",VLOOKUP(RANDBETWEEN(1,58),Table197[],2),IF(C136="scroll of protection",VLOOKUP(RANDBETWEEN(1,20),Table182[],2),IF(C136="Quaal's feather token",VLOOKUP(RANDBETWEEN(1,20),Table181[],2),IF(C136="ammunition +2",VLOOKUP(RANDBETWEEN(1,6),Table185[],2),IF(C136="necklace of fireballs",RANDBETWEEN(3,9)," "))))))</f>
        <v xml:space="preserve"> </v>
      </c>
      <c r="E136" s="36" t="str">
        <f ca="1">IF(AND(A136&gt;=1,A136&lt;=6),VLOOKUP(RANDBETWEEN(1,20),Table171[],2)," ")</f>
        <v xml:space="preserve"> </v>
      </c>
      <c r="F136" s="36" t="str">
        <f ca="1">IF(AND(A136&gt;=1,A136&lt;=6),VLOOKUP(RANDBETWEEN(1,20),Table172[],2)," ")</f>
        <v xml:space="preserve"> </v>
      </c>
      <c r="G136" s="36" t="str">
        <f ca="1">IF(AND(A136&gt;=1,A136&lt;=8),VLOOKUP(RANDBETWEEN(1,20),Table174[],2)," ")</f>
        <v xml:space="preserve"> </v>
      </c>
      <c r="H136" s="36" t="str">
        <f ca="1">IF(AND(A136&gt;=1,A136&lt;=8),VLOOKUP(RANDBETWEEN(1,20),Table173[],2)," ")</f>
        <v xml:space="preserve"> </v>
      </c>
      <c r="I136" s="36" t="str">
        <f ca="1">IF(H136="Roll 2x",VLOOKUP(RANDBETWEEN(1,20),Table173[],2)," ")</f>
        <v xml:space="preserve"> </v>
      </c>
      <c r="J136" s="36" t="str">
        <f ca="1">IF(H136="Roll 2x",VLOOKUP(RANDBETWEEN(1,20),Table173[],2)," ")</f>
        <v xml:space="preserve"> </v>
      </c>
    </row>
    <row r="137" spans="1:10" x14ac:dyDescent="0.25">
      <c r="A137" s="36" t="str">
        <f ca="1">IF(AND(D11&gt;=3,D11&lt;=6), 3, " ")</f>
        <v xml:space="preserve"> </v>
      </c>
      <c r="B137" s="36" t="str">
        <f ca="1">IF(AND(D11&gt;=3,D11&lt;=6),RANDBETWEEN(1,100), " ")</f>
        <v xml:space="preserve"> </v>
      </c>
      <c r="C137" s="36" t="str">
        <f ca="1">IF(AND(D11&gt;=3,D11&lt;=6),VLOOKUP(B137,Table5761[],2), " ")</f>
        <v xml:space="preserve"> </v>
      </c>
      <c r="D137" s="36" t="str">
        <f ca="1">IF(C137="spell scroll (4th level)",VLOOKUP(RANDBETWEEN(1,45),Table198[],2),IF(C137="spell scroll (5th level)",VLOOKUP(RANDBETWEEN(1,58),Table197[],2),IF(C137="scroll of protection",VLOOKUP(RANDBETWEEN(1,20),Table182[],2),IF(C137="Quaal's feather token",VLOOKUP(RANDBETWEEN(1,20),Table181[],2),IF(C137="ammunition +2",VLOOKUP(RANDBETWEEN(1,6),Table185[],2),IF(C137="necklace of fireballs",RANDBETWEEN(3,9)," "))))))</f>
        <v xml:space="preserve"> </v>
      </c>
      <c r="E137" s="36" t="str">
        <f ca="1">IF(AND(A137&gt;=1,A137&lt;=6),VLOOKUP(RANDBETWEEN(1,20),Table171[],2)," ")</f>
        <v xml:space="preserve"> </v>
      </c>
      <c r="F137" s="36" t="str">
        <f ca="1">IF(AND(A137&gt;=1,A137&lt;=8),VLOOKUP(RANDBETWEEN(1,20),Table172[],2)," ")</f>
        <v xml:space="preserve"> </v>
      </c>
      <c r="G137" s="36" t="str">
        <f ca="1">IF(AND(A137&gt;=1,A137&lt;=8),VLOOKUP(RANDBETWEEN(1,20),Table174[],2)," ")</f>
        <v xml:space="preserve"> </v>
      </c>
      <c r="H137" s="36" t="str">
        <f ca="1">IF(AND(A137&gt;=1,A137&lt;=8),VLOOKUP(RANDBETWEEN(1,20),Table173[],2)," ")</f>
        <v xml:space="preserve"> </v>
      </c>
      <c r="I137" s="36" t="str">
        <f ca="1">IF(H137="Roll 2x",VLOOKUP(RANDBETWEEN(1,20),Table173[],2)," ")</f>
        <v xml:space="preserve"> </v>
      </c>
      <c r="J137" s="36" t="str">
        <f ca="1">IF(H137="Roll 2x",VLOOKUP(RANDBETWEEN(1,20),Table173[],2)," ")</f>
        <v xml:space="preserve"> </v>
      </c>
    </row>
    <row r="138" spans="1:10" x14ac:dyDescent="0.25">
      <c r="A138" s="36" t="str">
        <f ca="1">IF(AND(D11&gt;=4,D11&lt;=6), 4, " ")</f>
        <v xml:space="preserve"> </v>
      </c>
      <c r="B138" s="36" t="str">
        <f ca="1">IF(AND(D11&gt;=4,D11&lt;=6),RANDBETWEEN(1,100), " ")</f>
        <v xml:space="preserve"> </v>
      </c>
      <c r="C138" s="36" t="str">
        <f ca="1">IF(AND(D11&gt;=4,D11&lt;=6),VLOOKUP(B138,Table5761[],2), " ")</f>
        <v xml:space="preserve"> </v>
      </c>
      <c r="D138" s="36" t="str">
        <f ca="1">IF(C138="spell scroll (4th level)",VLOOKUP(RANDBETWEEN(1,45),Table198[],2),IF(C138="spell scroll (5th level)",VLOOKUP(RANDBETWEEN(1,58),Table197[],2),IF(C138="scroll of protection",VLOOKUP(RANDBETWEEN(1,20),Table182[],2),IF(C138="Quaal's feather token",VLOOKUP(RANDBETWEEN(1,20),Table181[],2),IF(C138="ammunition +2",VLOOKUP(RANDBETWEEN(1,6),Table185[],2),IF(C138="necklace of fireballs",RANDBETWEEN(3,9)," "))))))</f>
        <v xml:space="preserve"> </v>
      </c>
      <c r="E138" s="36" t="str">
        <f ca="1">IF(AND(A138&gt;=1,A138&lt;=6),VLOOKUP(RANDBETWEEN(1,20),Table171[],2)," ")</f>
        <v xml:space="preserve"> </v>
      </c>
      <c r="F138" s="36" t="str">
        <f ca="1">IF(AND(A138&gt;=1,A138&lt;=8),VLOOKUP(RANDBETWEEN(1,20),Table172[],2)," ")</f>
        <v xml:space="preserve"> </v>
      </c>
      <c r="G138" s="36" t="str">
        <f ca="1">IF(AND(A138&gt;=1,A138&lt;=8),VLOOKUP(RANDBETWEEN(1,20),Table174[],2)," ")</f>
        <v xml:space="preserve"> </v>
      </c>
      <c r="H138" s="36" t="str">
        <f ca="1">IF(AND(A138&gt;=1,A138&lt;=8),VLOOKUP(RANDBETWEEN(1,20),Table173[],2)," ")</f>
        <v xml:space="preserve"> </v>
      </c>
      <c r="I138" s="36" t="str">
        <f ca="1">IF(H138="Roll 2x",VLOOKUP(RANDBETWEEN(1,20),Table173[],2)," ")</f>
        <v xml:space="preserve"> </v>
      </c>
      <c r="J138" s="36" t="str">
        <f ca="1">IF(H138="Roll 2x",VLOOKUP(RANDBETWEEN(1,20),Table173[],2)," ")</f>
        <v xml:space="preserve"> </v>
      </c>
    </row>
    <row r="140" spans="1:10" x14ac:dyDescent="0.25">
      <c r="A140" s="36" t="s">
        <v>244</v>
      </c>
      <c r="B140" s="36" t="s">
        <v>233</v>
      </c>
      <c r="C140" s="36" t="s">
        <v>35</v>
      </c>
      <c r="D140" s="36" t="s">
        <v>34</v>
      </c>
      <c r="E140" s="36" t="s">
        <v>619</v>
      </c>
      <c r="F140" s="36" t="s">
        <v>682</v>
      </c>
      <c r="G140" s="36" t="s">
        <v>622</v>
      </c>
      <c r="H140" s="36" t="s">
        <v>680</v>
      </c>
      <c r="I140" s="36" t="s">
        <v>681</v>
      </c>
      <c r="J140" s="36" t="s">
        <v>683</v>
      </c>
    </row>
    <row r="141" spans="1:10" x14ac:dyDescent="0.25">
      <c r="A141" s="36" t="str">
        <f>IF(AND(E9&gt;=1,E9&lt;=6), 1, " ")</f>
        <v xml:space="preserve"> </v>
      </c>
      <c r="B141" s="36" t="str">
        <f ca="1">IF(AND(E9&gt;=1,E9&lt;=6),RANDBETWEEN(1,100), " ")</f>
        <v xml:space="preserve"> </v>
      </c>
      <c r="C141" s="36" t="str">
        <f>IF(AND(E9&gt;=1,E9&lt;=6),VLOOKUP(B141,Table5762[],2), " ")</f>
        <v xml:space="preserve"> </v>
      </c>
      <c r="D141" s="36" t="str">
        <f ca="1">IF(C141="spell scroll (6th level)",VLOOKUP(RANDBETWEEN(1,44),Table196[],2),IF(C141="spell scroll (7th level)",VLOOKUP(RANDBETWEEN(1,24),Table195[],2),IF(C141="spell scroll (8th level)",VLOOKUP(RANDBETWEEN(1,22),Table193[],2),IF(C141="ammunition +3",VLOOKUP(RANDBETWEEN(1,6),Table185[],2)," "))))</f>
        <v xml:space="preserve"> </v>
      </c>
      <c r="E141" s="36" t="str">
        <f ca="1">IF(AND(A141&gt;=1,A141&lt;=6),VLOOKUP(RANDBETWEEN(1,20),Table171[],2)," ")</f>
        <v xml:space="preserve"> </v>
      </c>
      <c r="F141" s="36" t="str">
        <f ca="1">IF(AND(A141&gt;=1,A141&lt;=8),VLOOKUP(RANDBETWEEN(1,20),Table172[],2)," ")</f>
        <v xml:space="preserve"> </v>
      </c>
      <c r="G141" s="36" t="str">
        <f ca="1">IF(AND(A141&gt;=1,A141&lt;=8),VLOOKUP(RANDBETWEEN(1,20),Table174[],2)," ")</f>
        <v xml:space="preserve"> </v>
      </c>
      <c r="H141" s="36" t="str">
        <f ca="1">IF(AND(A141&gt;=1,A141&lt;=8),VLOOKUP(RANDBETWEEN(1,20),Table173[],2)," ")</f>
        <v xml:space="preserve"> </v>
      </c>
      <c r="I141" s="36" t="str">
        <f ca="1">IF(H141="Roll 2x",VLOOKUP(RANDBETWEEN(1,20),Table173[],2)," ")</f>
        <v xml:space="preserve"> </v>
      </c>
      <c r="J141" s="36" t="str">
        <f ca="1">IF(H141="Roll 2x",VLOOKUP(RANDBETWEEN(1,20),Table173[],2)," ")</f>
        <v xml:space="preserve"> </v>
      </c>
    </row>
    <row r="142" spans="1:10" x14ac:dyDescent="0.25">
      <c r="A142" s="36"/>
      <c r="B142" s="36"/>
      <c r="C142" s="36"/>
      <c r="D142" s="36"/>
    </row>
    <row r="143" spans="1:10" x14ac:dyDescent="0.25">
      <c r="A143" s="36" t="s">
        <v>246</v>
      </c>
      <c r="B143" s="36" t="s">
        <v>233</v>
      </c>
      <c r="C143" s="36" t="s">
        <v>35</v>
      </c>
      <c r="D143" s="36" t="s">
        <v>34</v>
      </c>
      <c r="E143" s="36" t="s">
        <v>619</v>
      </c>
      <c r="F143" s="36" t="s">
        <v>682</v>
      </c>
      <c r="G143" s="36" t="s">
        <v>622</v>
      </c>
      <c r="H143" s="36" t="s">
        <v>680</v>
      </c>
      <c r="I143" s="36" t="s">
        <v>681</v>
      </c>
      <c r="J143" s="36" t="s">
        <v>683</v>
      </c>
    </row>
    <row r="144" spans="1:10" x14ac:dyDescent="0.25">
      <c r="A144" s="36" t="str">
        <f ca="1">IF(AND(F11&gt;=1,F11&lt;=6), 1, " ")</f>
        <v xml:space="preserve"> </v>
      </c>
      <c r="B144" s="36" t="str">
        <f ca="1">IF(AND(F11&gt;=1,F11&lt;=6),RANDBETWEEN(1,100), " ")</f>
        <v xml:space="preserve"> </v>
      </c>
      <c r="C144" s="36" t="str">
        <f ca="1">IF(AND(F11&gt;=1,F11&lt;=6),VLOOKUP(B144,Table5764[],2), " ")</f>
        <v xml:space="preserve"> </v>
      </c>
      <c r="D144" s="36" t="str">
        <f ca="1">IF(C144="weapon +1",VLOOKUP(RANDBETWEEN(1,100),Table184[],2)," ")</f>
        <v xml:space="preserve"> </v>
      </c>
      <c r="E144" s="36" t="str">
        <f ca="1">IF(AND(A144&gt;=1,A144&lt;=6),VLOOKUP(RANDBETWEEN(1,20),Table171[],2)," ")</f>
        <v xml:space="preserve"> </v>
      </c>
      <c r="F144" s="36" t="str">
        <f ca="1">IF(AND(A144&gt;=1,A144&lt;=8),VLOOKUP(RANDBETWEEN(1,20),Table172[],2)," ")</f>
        <v xml:space="preserve"> </v>
      </c>
      <c r="G144" s="36" t="str">
        <f ca="1">IF(AND(A144&gt;=1,A144&lt;=8),VLOOKUP(RANDBETWEEN(1,20),Table174[],2)," ")</f>
        <v xml:space="preserve"> </v>
      </c>
      <c r="H144" s="36" t="str">
        <f ca="1">IF(AND(A144&gt;=1,A144&lt;=8),VLOOKUP(RANDBETWEEN(1,20),Table173[],2)," ")</f>
        <v xml:space="preserve"> </v>
      </c>
      <c r="I144" s="36" t="str">
        <f ca="1">IF(H144="Roll 2x",VLOOKUP(RANDBETWEEN(1,20),Table173[],2)," ")</f>
        <v xml:space="preserve"> </v>
      </c>
      <c r="J144" s="36" t="str">
        <f ca="1">IF(H144="Roll 2x",VLOOKUP(RANDBETWEEN(1,20),Table173[],2)," ")</f>
        <v xml:space="preserve"> </v>
      </c>
    </row>
    <row r="145" spans="1:10" x14ac:dyDescent="0.25">
      <c r="A145" s="36" t="str">
        <f ca="1">IF(AND(F11&gt;2,F11&lt;=6), 2, " ")</f>
        <v xml:space="preserve"> </v>
      </c>
      <c r="B145" s="36" t="str">
        <f ca="1">IF(AND(F11&gt;=2,F11&lt;=6),RANDBETWEEN(1,100), " ")</f>
        <v xml:space="preserve"> </v>
      </c>
      <c r="C145" s="36" t="str">
        <f ca="1">IF(AND(F11&gt;=2,F11&lt;=6),VLOOKUP(B145,Table5764[],2), " ")</f>
        <v xml:space="preserve"> </v>
      </c>
      <c r="D145" s="36" t="str">
        <f ca="1">IF(C145="weapon +1",VLOOKUP(RANDBETWEEN(1,100),Table184[],2)," ")</f>
        <v xml:space="preserve"> </v>
      </c>
      <c r="E145" s="36" t="str">
        <f ca="1">IF(AND(A145&gt;=1,A145&lt;=6),VLOOKUP(RANDBETWEEN(1,20),Table171[],2)," ")</f>
        <v xml:space="preserve"> </v>
      </c>
      <c r="F145" s="36" t="str">
        <f ca="1">IF(AND(A145&gt;=1,A145&lt;=8),VLOOKUP(RANDBETWEEN(1,20),Table172[],2)," ")</f>
        <v xml:space="preserve"> </v>
      </c>
      <c r="G145" s="36" t="str">
        <f ca="1">IF(AND(A145&gt;=1,A145&lt;=8),VLOOKUP(RANDBETWEEN(1,20),Table174[],2)," ")</f>
        <v xml:space="preserve"> </v>
      </c>
      <c r="H145" s="36" t="str">
        <f ca="1">IF(AND(A145&gt;=1,A145&lt;=8),VLOOKUP(RANDBETWEEN(1,20),Table173[],2)," ")</f>
        <v xml:space="preserve"> </v>
      </c>
      <c r="I145" s="36" t="str">
        <f ca="1">IF(H145="Roll 2x",VLOOKUP(RANDBETWEEN(1,20),Table173[],2)," ")</f>
        <v xml:space="preserve"> </v>
      </c>
      <c r="J145" s="36" t="str">
        <f ca="1">IF(H145="Roll 2x",VLOOKUP(RANDBETWEEN(1,20),Table173[],2)," ")</f>
        <v xml:space="preserve"> </v>
      </c>
    </row>
    <row r="146" spans="1:10" x14ac:dyDescent="0.25">
      <c r="A146" s="36" t="str">
        <f ca="1">IF(AND(F11&gt;=3,F11&lt;=6), 3, " ")</f>
        <v xml:space="preserve"> </v>
      </c>
      <c r="B146" s="36" t="str">
        <f ca="1">IF(AND(F11&gt;=3,F11&lt;=6),RANDBETWEEN(1,100), " ")</f>
        <v xml:space="preserve"> </v>
      </c>
      <c r="C146" s="36" t="str">
        <f ca="1">IF(AND(F11&gt;=3,F11&lt;=6),VLOOKUP(B146,Table5764[],2), " ")</f>
        <v xml:space="preserve"> </v>
      </c>
      <c r="D146" s="36" t="str">
        <f ca="1">IF(C146="weapon +1",VLOOKUP(RANDBETWEEN(1,100),Table184[],2)," ")</f>
        <v xml:space="preserve"> </v>
      </c>
      <c r="E146" s="36" t="str">
        <f ca="1">IF(AND(A146&gt;=1,A146&lt;=6),VLOOKUP(RANDBETWEEN(1,20),Table171[],2)," ")</f>
        <v xml:space="preserve"> </v>
      </c>
      <c r="F146" s="36" t="str">
        <f ca="1">IF(AND(A146&gt;=1,A146&lt;=8),VLOOKUP(RANDBETWEEN(1,20),Table172[],2)," ")</f>
        <v xml:space="preserve"> </v>
      </c>
      <c r="G146" s="36" t="str">
        <f ca="1">IF(AND(A146&gt;=1,A146&lt;=8),VLOOKUP(RANDBETWEEN(1,20),Table174[],2)," ")</f>
        <v xml:space="preserve"> </v>
      </c>
      <c r="H146" s="36" t="str">
        <f ca="1">IF(AND(A146&gt;=1,A146&lt;=8),VLOOKUP(RANDBETWEEN(1,20),Table173[],2)," ")</f>
        <v xml:space="preserve"> </v>
      </c>
      <c r="I146" s="36" t="str">
        <f ca="1">IF(H146="Roll 2x",VLOOKUP(RANDBETWEEN(1,20),Table173[],2)," ")</f>
        <v xml:space="preserve"> </v>
      </c>
      <c r="J146" s="36" t="str">
        <f ca="1">IF(H146="Roll 2x",VLOOKUP(RANDBETWEEN(1,20),Table173[],2)," ")</f>
        <v xml:space="preserve"> </v>
      </c>
    </row>
    <row r="147" spans="1:10" x14ac:dyDescent="0.25">
      <c r="A147" s="36" t="str">
        <f ca="1">IF(AND(F11&gt;=4,F11&lt;=6), 4, " ")</f>
        <v xml:space="preserve"> </v>
      </c>
      <c r="B147" s="36" t="str">
        <f ca="1">IF(AND(F11&gt;=4,F11&lt;=6),RANDBETWEEN(1,100), " ")</f>
        <v xml:space="preserve"> </v>
      </c>
      <c r="C147" s="36" t="str">
        <f ca="1">IF(AND(F11&gt;=4,F11&lt;=6),VLOOKUP(B147,Table5764[],2)," ")</f>
        <v xml:space="preserve"> </v>
      </c>
      <c r="D147" s="36" t="str">
        <f ca="1">IF(C147="weapon +1",VLOOKUP(RANDBETWEEN(1,100),Table184[],2)," ")</f>
        <v xml:space="preserve"> </v>
      </c>
      <c r="E147" s="36" t="str">
        <f ca="1">IF(AND(A147&gt;=1,A147&lt;=6),VLOOKUP(RANDBETWEEN(1,20),Table171[],2)," ")</f>
        <v xml:space="preserve"> </v>
      </c>
      <c r="F147" s="36" t="str">
        <f ca="1">IF(AND(A147&gt;=1,A147&lt;=8),VLOOKUP(RANDBETWEEN(1,20),Table172[],2)," ")</f>
        <v xml:space="preserve"> </v>
      </c>
      <c r="G147" s="36" t="str">
        <f ca="1">IF(AND(A147&gt;=1,A147&lt;=8),VLOOKUP(RANDBETWEEN(1,20),Table174[],2)," ")</f>
        <v xml:space="preserve"> </v>
      </c>
      <c r="H147" s="36" t="str">
        <f ca="1">IF(AND(A147&gt;=1,A147&lt;=8),VLOOKUP(RANDBETWEEN(1,20),Table173[],2)," ")</f>
        <v xml:space="preserve"> </v>
      </c>
      <c r="I147" s="36" t="str">
        <f ca="1">IF(H147="Roll 2x",VLOOKUP(RANDBETWEEN(1,20),Table173[],2)," ")</f>
        <v xml:space="preserve"> </v>
      </c>
      <c r="J147" s="36" t="str">
        <f ca="1">IF(H147="Roll 2x",VLOOKUP(RANDBETWEEN(1,20),Table173[],2)," ")</f>
        <v xml:space="preserve"> </v>
      </c>
    </row>
    <row r="149" spans="1:10" x14ac:dyDescent="0.25">
      <c r="A149" s="36" t="s">
        <v>247</v>
      </c>
      <c r="B149" s="36" t="s">
        <v>233</v>
      </c>
      <c r="C149" s="36" t="s">
        <v>35</v>
      </c>
      <c r="D149" s="36" t="s">
        <v>34</v>
      </c>
      <c r="E149" s="36" t="s">
        <v>619</v>
      </c>
      <c r="F149" s="36" t="s">
        <v>682</v>
      </c>
      <c r="G149" s="36" t="s">
        <v>622</v>
      </c>
      <c r="H149" s="36" t="s">
        <v>680</v>
      </c>
      <c r="I149" s="36" t="s">
        <v>681</v>
      </c>
      <c r="J149" s="36" t="s">
        <v>683</v>
      </c>
    </row>
    <row r="150" spans="1:10" x14ac:dyDescent="0.25">
      <c r="A150" s="36" t="str">
        <f ca="1">IF(AND(G11&gt;=1,G11&lt;=6), 1, " ")</f>
        <v xml:space="preserve"> </v>
      </c>
      <c r="B150" s="36" t="str">
        <f ca="1">IF(AND(G11&gt;=1,G11&lt;=6),RANDBETWEEN(1,100), " ")</f>
        <v xml:space="preserve"> </v>
      </c>
      <c r="C150" s="36" t="str">
        <f ca="1">IF(AND(G11&gt;=1,G11&lt;=6),VLOOKUP(B150,Table576465[],2), " ")</f>
        <v xml:space="preserve"> </v>
      </c>
      <c r="D150" s="36" t="str">
        <f ca="1">IF(C150="armor of resistance (chain mail)",VLOOKUP(RANDBETWEEN(1,10),Table175[],2),IF(C150="armor of resistance (chain shirt)",VLOOKUP(RANDBETWEEN(1,10),Table175[],2),IF(C150="armor of resistance (leather)",VLOOKUP(RANDBETWEEN(1,10),Table175[],2),IF(C150="armor of resistance (scale mail)",VLOOKUP(RANDBETWEEN(1,10),Table175[],2),IF(C150="ring of resistance",VLOOKUP(RANDBETWEEN(1,10),Table175[],2),IF(C150="Weapon +2",VLOOKUP(RANDBETWEEN(1,100),Table184[],2),IF(C150="Figurine of Wondrous Power",VLOOKUP(RANDBETWEEN(1,8),Table187[],2),IF(C150="Necklace of Prayer Beads",RANDBETWEEN(2,6)," "))))))))</f>
        <v xml:space="preserve"> </v>
      </c>
      <c r="E150" s="36" t="str">
        <f ca="1">IF(AND(A150&gt;=1,A150&lt;=6),VLOOKUP(RANDBETWEEN(1,20),Table171[],2)," ")</f>
        <v xml:space="preserve"> </v>
      </c>
      <c r="F150" s="36" t="str">
        <f ca="1">IF(AND(A150&gt;=1,A150&lt;=8),VLOOKUP(RANDBETWEEN(1,20),Table172[],2)," ")</f>
        <v xml:space="preserve"> </v>
      </c>
      <c r="G150" s="36" t="str">
        <f ca="1">IF(AND(A150&gt;=1,A150&lt;=8),VLOOKUP(RANDBETWEEN(1,20),Table174[],2)," ")</f>
        <v xml:space="preserve"> </v>
      </c>
      <c r="H150" s="36" t="str">
        <f ca="1">IF(AND(A150&gt;=1,A150&lt;=8),VLOOKUP(RANDBETWEEN(1,20),Table173[],2)," ")</f>
        <v xml:space="preserve"> </v>
      </c>
      <c r="I150" s="36" t="str">
        <f ca="1">IF(H150="Roll 2x",VLOOKUP(RANDBETWEEN(1,20),Table173[],2)," ")</f>
        <v xml:space="preserve"> </v>
      </c>
      <c r="J150" s="36" t="str">
        <f ca="1">IF(H150="Roll 2x",VLOOKUP(RANDBETWEEN(1,20),Table173[],2)," ")</f>
        <v xml:space="preserve"> </v>
      </c>
    </row>
    <row r="151" spans="1:10" x14ac:dyDescent="0.25">
      <c r="A151" s="36" t="str">
        <f ca="1">IF(AND(G11&gt;=2,G11&lt;=6), 2, " ")</f>
        <v xml:space="preserve"> </v>
      </c>
      <c r="B151" s="36" t="str">
        <f ca="1">IF(AND(G11&gt;=2,G11&lt;=6),RANDBETWEEN(1,100), " ")</f>
        <v xml:space="preserve"> </v>
      </c>
      <c r="C151" s="36" t="str">
        <f ca="1">IF(AND(G11&gt;=2,G11&lt;=6),VLOOKUP(B151,Table576465[],2), " ")</f>
        <v xml:space="preserve"> </v>
      </c>
      <c r="D151" s="36" t="str">
        <f ca="1">IF(C151="armor of resistance (chain mail)",VLOOKUP(RANDBETWEEN(1,10),Table175[],2),IF(C151="armor of resistance (chain shirt)",VLOOKUP(RANDBETWEEN(1,10),Table175[],2),IF(C151="armor of resistance (leather)",VLOOKUP(RANDBETWEEN(1,10),Table175[],2),IF(C151="armor of resistance (scale mail)",VLOOKUP(RANDBETWEEN(1,10),Table175[],2),IF(C151="ring of resistance",VLOOKUP(RANDBETWEEN(1,10),Table175[],2),IF(C151="Weapon +2",VLOOKUP(RANDBETWEEN(1,100),Table184[],2),IF(C151="Figurine of Wondrous Power",VLOOKUP(RANDBETWEEN(1,8),Table187[],2),IF(C151="Necklace of Prayer Beads",RANDBETWEEN(2,6)," "))))))))</f>
        <v xml:space="preserve"> </v>
      </c>
      <c r="E151" s="36" t="str">
        <f ca="1">IF(AND(A151&gt;=1,A151&lt;=6),VLOOKUP(RANDBETWEEN(1,20),Table171[],2)," ")</f>
        <v xml:space="preserve"> </v>
      </c>
      <c r="F151" s="36" t="str">
        <f ca="1">IF(AND(A151&gt;=1,A151&lt;=6),VLOOKUP(RANDBETWEEN(1,20),Table172[],2)," ")</f>
        <v xml:space="preserve"> </v>
      </c>
      <c r="G151" s="36" t="str">
        <f ca="1">IF(AND(A151&gt;=1,A151&lt;=8),VLOOKUP(RANDBETWEEN(1,20),Table174[],2)," ")</f>
        <v xml:space="preserve"> </v>
      </c>
      <c r="H151" s="36" t="str">
        <f ca="1">IF(AND(A151&gt;=1,A151&lt;=8),VLOOKUP(RANDBETWEEN(1,20),Table173[],2)," ")</f>
        <v xml:space="preserve"> </v>
      </c>
      <c r="I151" s="36" t="str">
        <f ca="1">IF(H151="Roll 2x",VLOOKUP(RANDBETWEEN(1,20),Table173[],2)," ")</f>
        <v xml:space="preserve"> </v>
      </c>
      <c r="J151" s="36" t="str">
        <f ca="1">IF(H151="Roll 2x",VLOOKUP(RANDBETWEEN(1,20),Table173[],2)," ")</f>
        <v xml:space="preserve"> </v>
      </c>
    </row>
    <row r="152" spans="1:10" x14ac:dyDescent="0.25">
      <c r="A152" s="36" t="str">
        <f ca="1">IF(AND(G11&gt;=3,G11&lt;=6), 3, " ")</f>
        <v xml:space="preserve"> </v>
      </c>
      <c r="B152" s="36" t="str">
        <f ca="1">IF(AND(G11&gt;=3,G11&lt;=6),RANDBETWEEN(1,100), " ")</f>
        <v xml:space="preserve"> </v>
      </c>
      <c r="C152" s="36" t="str">
        <f ca="1">IF(AND(G11&gt;=3,G11&lt;=6),VLOOKUP(B152,Table576465[],2), " ")</f>
        <v xml:space="preserve"> </v>
      </c>
      <c r="D152" s="36" t="str">
        <f ca="1">IF(C152="armor of resistance (chain mail)",VLOOKUP(RANDBETWEEN(1,10),Table175[],2),IF(C152="armor of resistance (chain shirt)",VLOOKUP(RANDBETWEEN(1,10),Table175[],2),IF(C152="armor of resistance (leather)",VLOOKUP(RANDBETWEEN(1,10),Table175[],2),IF(C152="armor of resistance (scale mail)",VLOOKUP(RANDBETWEEN(1,10),Table175[],2),IF(C152="ring of resistance",VLOOKUP(RANDBETWEEN(1,10),Table175[],2),IF(C152="Weapon +2",VLOOKUP(RANDBETWEEN(1,100),Table184[],2),IF(C152="Figurine of Wondrous Power",VLOOKUP(RANDBETWEEN(1,8),Table187[],2),IF(C152="Necklace of Prayer Beads",RANDBETWEEN(2,6)," "))))))))</f>
        <v xml:space="preserve"> </v>
      </c>
      <c r="E152" s="36" t="str">
        <f ca="1">IF(AND(A152&gt;=1,A152&lt;=6),VLOOKUP(RANDBETWEEN(1,20),Table171[],2)," ")</f>
        <v xml:space="preserve"> </v>
      </c>
      <c r="F152" s="36" t="str">
        <f ca="1">IF(AND(A152&gt;=1,A152&lt;=8),VLOOKUP(RANDBETWEEN(1,20),Table172[],2)," ")</f>
        <v xml:space="preserve"> </v>
      </c>
      <c r="G152" s="36" t="str">
        <f ca="1">IF(AND(A152&gt;=1,A152&lt;=8),VLOOKUP(RANDBETWEEN(1,20),Table174[],2)," ")</f>
        <v xml:space="preserve"> </v>
      </c>
      <c r="H152" s="36" t="str">
        <f ca="1">IF(AND(A152&gt;=1,A152&lt;=8),VLOOKUP(RANDBETWEEN(1,20),Table173[],2)," ")</f>
        <v xml:space="preserve"> </v>
      </c>
      <c r="I152" s="36" t="str">
        <f ca="1">IF(H152="Roll 2x",VLOOKUP(RANDBETWEEN(1,20),Table173[],2)," ")</f>
        <v xml:space="preserve"> </v>
      </c>
      <c r="J152" s="36" t="str">
        <f ca="1">IF(H152="Roll 2x",VLOOKUP(RANDBETWEEN(1,20),Table173[],2)," ")</f>
        <v xml:space="preserve"> </v>
      </c>
    </row>
    <row r="153" spans="1:10" x14ac:dyDescent="0.25">
      <c r="A153" s="36" t="str">
        <f ca="1">IF(AND(G11&gt;=4,G11&lt;=6), 4, " ")</f>
        <v xml:space="preserve"> </v>
      </c>
      <c r="B153" s="36" t="str">
        <f ca="1">IF(AND(G11&gt;=4,G11&lt;=6),RANDBETWEEN(1,100), " ")</f>
        <v xml:space="preserve"> </v>
      </c>
      <c r="C153" s="36" t="str">
        <f ca="1">IF(AND(G11&gt;=4,G11&lt;=6),VLOOKUP(B153,Table576465[],2), " ")</f>
        <v xml:space="preserve"> </v>
      </c>
      <c r="D153" s="36" t="str">
        <f ca="1">IF(C153="armor of resistance (chain mail)",VLOOKUP(RANDBETWEEN(1,10),Table175[],2),IF(C153="armor of resistance (chain shirt)",VLOOKUP(RANDBETWEEN(1,10),Table175[],2),IF(C153="armor of resistance (leather)",VLOOKUP(RANDBETWEEN(1,10),Table175[],2),IF(C153="armor of resistance (scale mail)",VLOOKUP(RANDBETWEEN(1,10),Table175[],2),IF(C153="ring of resistance",VLOOKUP(RANDBETWEEN(1,10),Table175[],2),IF(C153="Weapon +2",VLOOKUP(RANDBETWEEN(1,100),Table184[],2),IF(C153="Figurine of Wondrous Power",VLOOKUP(RANDBETWEEN(1,8),Table187[],2),IF(C153="Necklace of Prayer Beads",RANDBETWEEN(2,6)," "))))))))</f>
        <v xml:space="preserve"> </v>
      </c>
      <c r="E153" s="36" t="str">
        <f ca="1">IF(AND(A153&gt;=1,A153&lt;=6),VLOOKUP(RANDBETWEEN(1,20),Table171[],2)," ")</f>
        <v xml:space="preserve"> </v>
      </c>
      <c r="F153" s="36" t="str">
        <f ca="1">IF(AND(A153&gt;=1,A153&lt;=8),VLOOKUP(RANDBETWEEN(1,20),Table172[],2)," ")</f>
        <v xml:space="preserve"> </v>
      </c>
      <c r="G153" s="36" t="str">
        <f ca="1">IF(AND(A153&gt;=1,A153&lt;=8),VLOOKUP(RANDBETWEEN(1,20),Table174[],2)," ")</f>
        <v xml:space="preserve"> </v>
      </c>
      <c r="H153" s="36" t="str">
        <f ca="1">IF(AND(A153&gt;=1,A153&lt;=8),VLOOKUP(RANDBETWEEN(1,20),Table173[],2)," ")</f>
        <v xml:space="preserve"> </v>
      </c>
      <c r="I153" s="36" t="str">
        <f ca="1">IF(H153="Roll 2x",VLOOKUP(RANDBETWEEN(1,20),Table173[],2)," ")</f>
        <v xml:space="preserve"> </v>
      </c>
      <c r="J153" s="36" t="str">
        <f ca="1">IF(H153="Roll 2x",VLOOKUP(RANDBETWEEN(1,20),Table173[],2)," ")</f>
        <v xml:space="preserve"> </v>
      </c>
    </row>
    <row r="155" spans="1:10" x14ac:dyDescent="0.25">
      <c r="A155" s="36" t="s">
        <v>248</v>
      </c>
      <c r="B155" s="36" t="s">
        <v>233</v>
      </c>
      <c r="C155" s="36" t="s">
        <v>35</v>
      </c>
      <c r="D155" s="36" t="s">
        <v>34</v>
      </c>
      <c r="E155" s="36" t="s">
        <v>619</v>
      </c>
      <c r="F155" s="36" t="s">
        <v>682</v>
      </c>
      <c r="G155" s="36" t="s">
        <v>622</v>
      </c>
      <c r="H155" s="36" t="s">
        <v>680</v>
      </c>
      <c r="I155" s="36" t="s">
        <v>681</v>
      </c>
      <c r="J155" s="36" t="s">
        <v>683</v>
      </c>
    </row>
    <row r="156" spans="1:10" x14ac:dyDescent="0.25">
      <c r="A156" s="36" t="str">
        <f ca="1">IF(AND(H11&gt;=1,H11&lt;=6), 1, " ")</f>
        <v xml:space="preserve"> </v>
      </c>
      <c r="B156" s="36" t="str">
        <f ca="1">IF(AND(H11&gt;=1,H11&lt;=6),RANDBETWEEN(1,100), " ")</f>
        <v xml:space="preserve"> </v>
      </c>
      <c r="C156" s="36" t="str">
        <f ca="1">IF(AND(H11&gt;=1,H11&lt;=6),VLOOKUP(B156,Table576466[],2), " ")</f>
        <v xml:space="preserve"> </v>
      </c>
      <c r="D156" s="36" t="str">
        <f ca="1">IF(C156="armor of resistance (breastplate)",VLOOKUP(RANDBETWEEN(1,10),Table175[],2),IF(C156="armor of resistance (studded leather)",VLOOKUP(RANDBETWEEN(1,10),Table175[],2),IF(C156="armor of resistance (splint)",VLOOKUP(RANDBETWEEN(1,10),Table175[],2),IF(C156="candle of invocation",VLOOKUP(RANDBETWEEN(1,20),Table176[],2),IF(C156="carpet of flying",VLOOKUP(RANDBETWEEN(1,4),Table177[],2),IF(C156="Weapon +3",VLOOKUP(RANDBETWEEN(1,100),Table184[],2),IF(C156="Dragon scale mail",VLOOKUP(RANDBETWEEN(1,10),Table178[],2),IF(C156="Manual of Golems",VLOOKUP(RANDBETWEEN(1,20),Table180[],2),IF(C156="nine lives stealer",RANDBETWEEN(2,9)," ")))))))))</f>
        <v xml:space="preserve"> </v>
      </c>
      <c r="E156" s="36" t="str">
        <f ca="1">IF(AND(A156&gt;=1,A156&lt;=6),VLOOKUP(RANDBETWEEN(1,20),Table171[],2)," ")</f>
        <v xml:space="preserve"> </v>
      </c>
      <c r="F156" s="36" t="str">
        <f ca="1">IF(AND(A156&gt;=1,A156&lt;=8),VLOOKUP(RANDBETWEEN(1,20),Table172[],2)," ")</f>
        <v xml:space="preserve"> </v>
      </c>
      <c r="G156" s="36" t="str">
        <f ca="1">IF(AND(A156&gt;=1,A156&lt;=8),VLOOKUP(RANDBETWEEN(1,20),Table174[],2)," ")</f>
        <v xml:space="preserve"> </v>
      </c>
      <c r="H156" s="36" t="str">
        <f ca="1">IF(AND(A156&gt;=1,A156&lt;=8),VLOOKUP(RANDBETWEEN(1,20),Table173[],2)," ")</f>
        <v xml:space="preserve"> </v>
      </c>
      <c r="I156" s="36" t="str">
        <f ca="1">IF(H156="Roll 2x",VLOOKUP(RANDBETWEEN(1,20),Table173[],2)," ")</f>
        <v xml:space="preserve"> </v>
      </c>
      <c r="J156" s="36" t="str">
        <f ca="1">IF(H156="Roll 2x",VLOOKUP(RANDBETWEEN(1,20),Table173[],2)," ")</f>
        <v xml:space="preserve"> </v>
      </c>
    </row>
  </sheetData>
  <sheetProtection sheet="1" objects="1" scenarios="1"/>
  <pageMargins left="0.7" right="0.7" top="0.75" bottom="0.75" header="0.3" footer="0.3"/>
  <pageSetup scale="42" fitToWidth="0" orientation="landscape" horizontalDpi="4294967293" verticalDpi="0" r:id="rId1"/>
  <drawing r:id="rId2"/>
  <picture r:id="rId3"/>
  <tableParts count="34">
    <tablePart r:id="rId4"/>
    <tablePart r:id="rId5"/>
    <tablePart r:id="rId6"/>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 r:id="rId24"/>
    <tablePart r:id="rId25"/>
    <tablePart r:id="rId26"/>
    <tablePart r:id="rId27"/>
    <tablePart r:id="rId28"/>
    <tablePart r:id="rId29"/>
    <tablePart r:id="rId30"/>
    <tablePart r:id="rId31"/>
    <tablePart r:id="rId32"/>
    <tablePart r:id="rId33"/>
    <tablePart r:id="rId34"/>
    <tablePart r:id="rId35"/>
    <tablePart r:id="rId36"/>
    <tablePart r:id="rId37"/>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FB404E-84C8-4352-BE34-2FECA9642C76}">
  <sheetPr>
    <pageSetUpPr autoPageBreaks="0" fitToPage="1"/>
  </sheetPr>
  <dimension ref="A1:L167"/>
  <sheetViews>
    <sheetView showGridLines="0" showRowColHeaders="0" tabSelected="1" zoomScale="70" zoomScaleNormal="70" workbookViewId="0">
      <selection activeCell="M38" sqref="M38"/>
    </sheetView>
  </sheetViews>
  <sheetFormatPr defaultColWidth="8.85546875" defaultRowHeight="15.75" x14ac:dyDescent="0.25"/>
  <cols>
    <col min="1" max="1" width="24.5703125" style="17" bestFit="1" customWidth="1"/>
    <col min="2" max="2" width="30.7109375" style="17" customWidth="1"/>
    <col min="3" max="3" width="42.7109375" style="17" customWidth="1"/>
    <col min="4" max="4" width="34.140625" style="17" customWidth="1"/>
    <col min="5" max="5" width="27.7109375" style="17" customWidth="1"/>
    <col min="6" max="6" width="28.85546875" style="17" customWidth="1"/>
    <col min="7" max="7" width="27.7109375" style="17" customWidth="1"/>
    <col min="8" max="8" width="15.7109375" style="17" bestFit="1" customWidth="1"/>
    <col min="9" max="9" width="14.5703125" style="17" bestFit="1" customWidth="1"/>
    <col min="10" max="10" width="13.7109375" style="17" bestFit="1" customWidth="1"/>
    <col min="11" max="11" width="9" style="17" customWidth="1"/>
    <col min="12" max="16384" width="8.85546875" style="17"/>
  </cols>
  <sheetData>
    <row r="1" spans="1:10" x14ac:dyDescent="0.25">
      <c r="A1" s="35" t="s">
        <v>617</v>
      </c>
      <c r="B1" s="35" t="s">
        <v>231</v>
      </c>
      <c r="C1" s="35" t="s">
        <v>232</v>
      </c>
      <c r="D1" s="35"/>
      <c r="E1" s="35"/>
      <c r="F1" s="35"/>
      <c r="G1" s="35"/>
      <c r="H1" s="35"/>
      <c r="I1" s="35"/>
      <c r="J1" s="35"/>
    </row>
    <row r="2" spans="1:10" x14ac:dyDescent="0.25">
      <c r="A2" s="35" t="s">
        <v>228</v>
      </c>
      <c r="B2" s="36">
        <f ca="1">RANDBETWEEN(4000,24000)</f>
        <v>20934</v>
      </c>
      <c r="C2" s="36">
        <f ca="1">RANDBETWEEN(5,3000)</f>
        <v>1280</v>
      </c>
      <c r="D2" s="36"/>
      <c r="E2" s="36"/>
      <c r="F2" s="36"/>
      <c r="G2" s="36"/>
      <c r="H2" s="36"/>
      <c r="I2" s="36"/>
      <c r="J2" s="36"/>
    </row>
    <row r="3" spans="1:10" x14ac:dyDescent="0.25">
      <c r="A3" s="35"/>
      <c r="B3" s="36"/>
      <c r="C3" s="36"/>
      <c r="D3" s="36"/>
      <c r="E3" s="36"/>
      <c r="F3" s="36"/>
    </row>
    <row r="4" spans="1:10" x14ac:dyDescent="0.25">
      <c r="A4" s="37" t="s">
        <v>233</v>
      </c>
      <c r="B4" s="37" t="s">
        <v>250</v>
      </c>
      <c r="C4" s="37" t="s">
        <v>251</v>
      </c>
    </row>
    <row r="5" spans="1:10" x14ac:dyDescent="0.25">
      <c r="A5" s="38">
        <f ca="1">RANDBETWEEN(1,100)</f>
        <v>75</v>
      </c>
      <c r="B5" s="38">
        <f ca="1">IF(AND(A5&gt;=4,A5&lt;=6),RANDBETWEEN(2,8),IF(AND(A5&gt;=16,A5&lt;=19),RANDBETWEEN(2,8),IF(AND(A5&gt;=30,A5&lt;=35),RANDBETWEEN(2,8),IF(AND(A5&gt;=51,A5&lt;=54),RANDBETWEEN(2,8),IF(AND(A5&gt;=67,A5&lt;=68),RANDBETWEEN(2,8),IF(AND(A5&gt;=75,A5&lt;=76),RANDBETWEEN(2,8),IF(AND(A5&gt;83,A5&lt;85),RANDBETWEEN(2,8),IF(AND(A5&gt;93,A5&lt;94),RANDBETWEEN(2,8),"0"))))))))</f>
        <v>8</v>
      </c>
      <c r="C5" s="38" t="str">
        <f ca="1">IF(AND(A5&gt;=7,A5&lt;=9),RANDBETWEEN(2,8),IF(AND(A5&gt;=20,A5&lt;=23),RANDBETWEEN(2,8),IF(AND(A5&gt;=36,A5&lt;=40),RANDBETWEEN(2,8),IF(AND(A5&gt;=55,A5&lt;=58),RANDBETWEEN(2,8),IF(AND(A5&gt;=69,A5&lt;=70),RANDBETWEEN(2,8),IF(AND(A5&gt;=77,A5&lt;=78),RANDBETWEEN(2,8),IF(AND(A5&gt;86,A5&lt;88),RANDBETWEEN(2,8),IF(AND(A5&gt;95,A5&lt;96),RANDBETWEEN(2,8),"0"))))))))</f>
        <v>0</v>
      </c>
    </row>
    <row r="6" spans="1:10" x14ac:dyDescent="0.25">
      <c r="A6" s="35"/>
      <c r="B6" s="36"/>
      <c r="C6" s="36"/>
    </row>
    <row r="7" spans="1:10" x14ac:dyDescent="0.25">
      <c r="A7" s="37" t="s">
        <v>233</v>
      </c>
      <c r="B7" s="37" t="s">
        <v>239</v>
      </c>
      <c r="C7" s="37" t="s">
        <v>240</v>
      </c>
    </row>
    <row r="8" spans="1:10" x14ac:dyDescent="0.25">
      <c r="A8" s="38">
        <f ca="1">A5</f>
        <v>75</v>
      </c>
      <c r="B8" s="38" t="str">
        <f ca="1">IF(AND(A8&gt;=10,A8&lt;=12),RANDBETWEEN(3,18),IF(AND(A8&gt;=24,A8&lt;=26),RANDBETWEEN(3,18),IF(AND(A8&gt;=41,A8&lt;=45),RANDBETWEEN(3,18),IF(AND(A8&gt;=59,A8&lt;=62),RANDBETWEEN(3,18),IF(AND(A8&gt;=71,A8&lt;=72),RANDBETWEEN(3,18),IF(AND(A8&gt;=79,A8&lt;=80),RANDBETWEEN(3,18),IF(AND(A8&gt;89,A8&lt;90),RANDBETWEEN(3,18),IF(AND(A8&gt;97,A8&lt;=98),RANDBETWEEN(3,18),"0"))))))))</f>
        <v>0</v>
      </c>
      <c r="C8" s="38" t="str">
        <f ca="1">IF(AND(A8&gt;=13,A8&lt;=15),RANDBETWEEN(3,18),IF(AND(A8&gt;=27,A8&lt;=29),RANDBETWEEN(3,18),IF(AND(A8&gt;=46,A8&lt;=50),RANDBETWEEN(3,18),IF(AND(A8&gt;=63,A8&lt;=66),RANDBETWEEN(3,18),IF(AND(A8&gt;=73,A8&lt;=74),RANDBETWEEN(3,18),IF(AND(A8&gt;=81,A8&lt;=82),RANDBETWEEN(3,18),IF(AND(A8&gt;91,A8&lt;92),RANDBETWEEN(3,18),IF(AND(A8&gt;99,A8&lt;=100),RANDBETWEEN(3,18),"0"))))))))</f>
        <v>0</v>
      </c>
    </row>
    <row r="9" spans="1:10" x14ac:dyDescent="0.25">
      <c r="A9" s="35"/>
      <c r="B9" s="36"/>
      <c r="C9" s="36"/>
      <c r="D9" s="36"/>
      <c r="E9" s="36"/>
      <c r="F9" s="36"/>
    </row>
    <row r="10" spans="1:10" x14ac:dyDescent="0.25">
      <c r="A10" s="37" t="s">
        <v>233</v>
      </c>
      <c r="B10" s="37" t="s">
        <v>236</v>
      </c>
      <c r="C10" s="37" t="s">
        <v>242</v>
      </c>
      <c r="D10" s="37" t="s">
        <v>243</v>
      </c>
      <c r="E10" s="37" t="s">
        <v>244</v>
      </c>
      <c r="F10" s="37" t="s">
        <v>245</v>
      </c>
      <c r="G10" s="37" t="s">
        <v>246</v>
      </c>
      <c r="H10" s="37" t="s">
        <v>247</v>
      </c>
      <c r="I10" s="37" t="s">
        <v>248</v>
      </c>
      <c r="J10" s="37" t="s">
        <v>249</v>
      </c>
    </row>
    <row r="11" spans="1:10" x14ac:dyDescent="0.25">
      <c r="A11" s="38">
        <f ca="1">A8</f>
        <v>75</v>
      </c>
      <c r="B11" s="38" t="str">
        <f ca="1">IF(AND(A11&gt;=16,A11&lt;=29),RANDBETWEEN(1,4),"0")</f>
        <v>0</v>
      </c>
      <c r="C11" s="38" t="str">
        <f ca="1">IF(AND(A11&gt;=16,A11&lt;=29),RANDBETWEEN(1,6),"0")</f>
        <v>0</v>
      </c>
      <c r="D11" s="38" t="str">
        <f ca="1">IF(AND(A11&gt;=30,A11&lt;=50),RANDBETWEEN(1,6),"0")</f>
        <v>0</v>
      </c>
      <c r="E11" s="38" t="str">
        <f ca="1">IF(AND(A11&gt;=51,A11&lt;=66),RANDBETWEEN(1,4),"0")</f>
        <v>0</v>
      </c>
      <c r="F11" s="38" t="str">
        <f ca="1">IF(AND(A11&gt;=66,A11&lt;=74),1,"0")</f>
        <v>0</v>
      </c>
      <c r="G11" s="38">
        <f ca="1">IF(AND(A11&gt;=75,A11&lt;=82),1,"0")</f>
        <v>1</v>
      </c>
      <c r="H11" s="38">
        <f ca="1">IF(AND(A11&gt;=75,A11&lt;=82),RANDBETWEEN(1,4),"0")</f>
        <v>2</v>
      </c>
      <c r="I11" s="38" t="str">
        <f ca="1">IF(AND(A11&gt;=83,A11&lt;=92),RANDBETWEEN(1,4),"0")</f>
        <v>0</v>
      </c>
      <c r="J11" s="38" t="str">
        <f ca="1">IF(AND(A11&gt;=95,A11&lt;=100),1,"0")</f>
        <v>0</v>
      </c>
    </row>
    <row r="12" spans="1:10" x14ac:dyDescent="0.25">
      <c r="A12" s="36"/>
    </row>
    <row r="13" spans="1:10" x14ac:dyDescent="0.25">
      <c r="A13" s="36"/>
    </row>
    <row r="14" spans="1:10" ht="16.5" thickBot="1" x14ac:dyDescent="0.3">
      <c r="A14" s="36"/>
    </row>
    <row r="15" spans="1:10" ht="17.25" thickTop="1" thickBot="1" x14ac:dyDescent="0.3">
      <c r="A15" s="39">
        <f ca="1">IF(AND($B$5&gt;=1,$B$5&lt;=10),1, IF(AND($C$5&gt;=1,$C$5&lt;=10),1," "))</f>
        <v>1</v>
      </c>
      <c r="B15" s="40" t="str">
        <f ca="1">IF(AND(A15&gt;=1,A15&lt;=18),"You have found"," ")</f>
        <v>You have found</v>
      </c>
      <c r="C15" s="40" t="str">
        <f ca="1">IF(AND(A15&gt;=1,A15&lt;=10),VLOOKUP(RANDBETWEEN(1,100),Table335[],2)," ")</f>
        <v>a medium</v>
      </c>
      <c r="D15" s="40" t="str">
        <f ca="1">IF(E15="mosaic",VLOOKUP(RANDBETWEEN(1,6),Table343[],2),IF(E15="painting",VLOOKUP(RANDBETWEEN(1,9),Table339[],2),IF(E15="sculpture",VLOOKUP(RANDBETWEEN(1,24),Table341[],2),IF(E15="tapestry",VLOOKUP(RANDBETWEEN(1,6),Table345[],2),IF(E15="rug",VLOOKUP(RANDBETWEEN(1,6),Table345[],2),IF(E15="book",VLOOKUP(RANDBETWEEN(1,10),Table346[],2),IF(E15="garment",VLOOKUP(RANDBETWEEN(1,12),Table353[],2)," ")))))))</f>
        <v>ink</v>
      </c>
      <c r="E15" s="40" t="str">
        <f ca="1">IF(AND(A15&gt;=1,A15&lt;=10),VLOOKUP(RANDBETWEEN(1,7),Table337[],2)," ")</f>
        <v>painting</v>
      </c>
      <c r="F15" s="40" t="str">
        <f ca="1">IF(AND(A15&gt;=1,A15&lt;=10),VLOOKUP(RANDBETWEEN(1,6),Table29[],2)," ")</f>
        <v>in very poor condition.</v>
      </c>
      <c r="G15" s="40"/>
      <c r="H15" s="40"/>
      <c r="I15" s="41"/>
    </row>
    <row r="16" spans="1:10" ht="16.5" thickTop="1" x14ac:dyDescent="0.25">
      <c r="A16" s="72"/>
      <c r="B16" s="42" t="str">
        <f ca="1">IF(AND(A15&gt;=1,A15&lt;=10),"More specifically, it is"," ")</f>
        <v>More specifically, it is</v>
      </c>
      <c r="C16" s="43" t="str">
        <f ca="1">IF(E15="mosaic",VLOOKUP(RANDBETWEEN(1,20),Table3308352[],2),IF(E15="sculpture",VLOOKUP(RANDBETWEEN(1,100),Table342[],2),IF(E15="painting",VLOOKUP(RANDBETWEEN(1,5),Table340[],2),IF(E15="rug",VLOOKUP(RANDBETWEEN(1,20),Table3308352[],2),IF(E15="book",VLOOKUP(RANDBETWEEN(1,28),Table347[],2),IF(E15="garment",VLOOKUP(RANDBETWEEN(1,20),Table3308352[],2),IF(E15="tapestry",VLOOKUP(RANDBETWEEN(1,20),Table3308352[],2)," ")))))))</f>
        <v>a portrait</v>
      </c>
      <c r="D16" s="43" t="str">
        <f ca="1">IF(AND(E15="mosaic",C16=" "), "depicting",IF(AND(E15="tapestry",C16=" "),"depicting",IF(AND(E15="garment",C16=" "),"depicting",IF(E15="sculpture","depicting",IF(E15="painting","depicting",IF(E15="book","depicting"," "))))))</f>
        <v>depicting</v>
      </c>
      <c r="E16" s="43" t="str">
        <f ca="1">IF(AND(D16="depicting",C16&lt;&gt;"a landscape",C16&lt;&gt;"a still life"),VLOOKUP(RANDBETWEEN(1,6259),Table354[],2),IF(C16="a still life",VLOOKUP(RANDBETWEEN(1,100),Table342[],2),IF(C16="a landscape",VLOOKUP(RANDBETWEEN(1,22),Table356[],2)," ")))</f>
        <v>female dragonborn laborers</v>
      </c>
      <c r="F16" s="43" t="str">
        <f ca="1">IF(AND(D16="depicting",C16&lt;&gt;"a landscape",C16&lt;&gt;"a portrait",C16&lt;&gt;"a still life"),VLOOKUP(RANDBETWEEN(1,100),Table355[],2)," ")</f>
        <v xml:space="preserve"> </v>
      </c>
      <c r="G16" s="43" t="str">
        <f ca="1">IF(AND(D16="depicting",C16&lt;&gt;"a landscape",C16&lt;&gt;"a still life",C16&lt;&gt;"a portrait"),VLOOKUP(RANDBETWEEN(1,6259),Table354[],2)," ")</f>
        <v xml:space="preserve"> </v>
      </c>
      <c r="H16" s="43" t="str">
        <f ca="1">IF(AND(D16="depicting",C16&lt;&gt;"a still life",C16&lt;&gt;"a portrait",C16&lt;&gt;"a landscape"),VLOOKUP(RANDBETWEEN(1,2),Table357[],2)," ")</f>
        <v xml:space="preserve"> </v>
      </c>
      <c r="I16" s="44" t="str">
        <f ca="1">IF(AND(D16="depicting",C16&lt;&gt;"a still life",C16&lt;&gt;"a portrait",C16&lt;&gt;"a landscape"),VLOOKUP(RANDBETWEEN(1,25),Table358[],2)," ")</f>
        <v xml:space="preserve"> </v>
      </c>
    </row>
    <row r="17" spans="1:9" ht="16.5" thickBot="1" x14ac:dyDescent="0.3">
      <c r="A17" s="73"/>
      <c r="B17" s="45" t="str">
        <f ca="1">IF(E15="book","The book has pages made of "," ")</f>
        <v xml:space="preserve"> </v>
      </c>
      <c r="C17" s="46" t="str">
        <f ca="1">IF(E15="book",VLOOKUP(RANDBETWEEN(1,27),Table348[],2)," ")</f>
        <v xml:space="preserve"> </v>
      </c>
      <c r="D17" s="47"/>
      <c r="E17" s="47"/>
      <c r="F17" s="47"/>
      <c r="G17" s="47"/>
      <c r="H17" s="47"/>
      <c r="I17" s="48"/>
    </row>
    <row r="18" spans="1:9" ht="17.25" thickTop="1" thickBot="1" x14ac:dyDescent="0.3">
      <c r="A18" s="83"/>
    </row>
    <row r="19" spans="1:9" ht="17.25" thickTop="1" thickBot="1" x14ac:dyDescent="0.3">
      <c r="A19" s="39">
        <f ca="1">IF(AND($B$5&gt;=2,$B$5&lt;=10),2, IF(AND($C$5&gt;=2,$C$5&lt;=10),2," "))</f>
        <v>2</v>
      </c>
      <c r="B19" s="40" t="str">
        <f ca="1">IF(AND(A19&gt;=1,A19&lt;=18),"You have found"," ")</f>
        <v>You have found</v>
      </c>
      <c r="C19" s="40" t="str">
        <f ca="1">IF(AND(A19&gt;=1,A19&lt;=10),VLOOKUP(RANDBETWEEN(1,100),Table335[],2)," ")</f>
        <v>a large</v>
      </c>
      <c r="D19" s="40" t="str">
        <f ca="1">IF(E19="mosaic",VLOOKUP(RANDBETWEEN(1,6),Table343[],2),IF(E19="painting",VLOOKUP(RANDBETWEEN(1,9),Table339[],2),IF(E19="sculpture",VLOOKUP(RANDBETWEEN(1,24),Table341[],2),IF(E19="tapestry",VLOOKUP(RANDBETWEEN(1,6),Table345[],2),IF(E19="rug",VLOOKUP(RANDBETWEEN(1,6),Table345[],2),IF(E19="book",VLOOKUP(RANDBETWEEN(1,10),Table346[],2),IF(E19="garment",VLOOKUP(RANDBETWEEN(1,12),Table353[],2)," ")))))))</f>
        <v>linen</v>
      </c>
      <c r="E19" s="40" t="str">
        <f ca="1">IF(AND(A19&gt;=1,A19&lt;=10),VLOOKUP(RANDBETWEEN(1,7),Table337[],2)," ")</f>
        <v>garment</v>
      </c>
      <c r="F19" s="40" t="str">
        <f ca="1">IF(AND(A19&gt;=1,A19&lt;=10),VLOOKUP(RANDBETWEEN(1,6),Table29[],2)," ")</f>
        <v>in very good condition.</v>
      </c>
      <c r="G19" s="40"/>
      <c r="H19" s="40"/>
      <c r="I19" s="41"/>
    </row>
    <row r="20" spans="1:9" ht="16.5" thickTop="1" x14ac:dyDescent="0.25">
      <c r="A20" s="72"/>
      <c r="B20" s="42" t="str">
        <f ca="1">IF(AND(A19&gt;=1,A19&lt;=10),"More specifically, it is"," ")</f>
        <v>More specifically, it is</v>
      </c>
      <c r="C20" s="43" t="str">
        <f ca="1">IF(E19="mosaic",VLOOKUP(RANDBETWEEN(1,20),Table3308352[],2),IF(E19="sculpture",VLOOKUP(RANDBETWEEN(1,100),Table342[],2),IF(E19="painting",VLOOKUP(RANDBETWEEN(1,5),Table340[],2),IF(E19="rug",VLOOKUP(RANDBETWEEN(1,20),Table3308352[],2),IF(E19="book",VLOOKUP(RANDBETWEEN(1,28),Table347[],2),IF(E19="garment",VLOOKUP(RANDBETWEEN(1,20),Table3308352[],2),IF(E19="tapestry",VLOOKUP(RANDBETWEEN(1,20),Table3308352[],2)," ")))))))</f>
        <v>designed with a angular geometric motif.</v>
      </c>
      <c r="D20" s="43" t="str">
        <f ca="1">IF(AND(E19="mosaic",C20=" "), "depicting",IF(AND(E19="tapestry",C20=" "),"depicting",IF(AND(E19="garment",C20=" "),"depicting",IF(E19="sculpture","depicting",IF(E19="painting","depicting",IF(E19="book","depicting"," "))))))</f>
        <v xml:space="preserve"> </v>
      </c>
      <c r="E20" s="43" t="str">
        <f ca="1">IF(AND(D20="depicting",C20&lt;&gt;"a landscape",C20&lt;&gt;"a still life"),VLOOKUP(RANDBETWEEN(1,6259),Table354[],2),IF(C20="a still life",VLOOKUP(RANDBETWEEN(1,100),Table342[],2),IF(C20="a landscape",VLOOKUP(RANDBETWEEN(1,22),Table356[],2)," ")))</f>
        <v xml:space="preserve"> </v>
      </c>
      <c r="F20" s="43" t="str">
        <f ca="1">IF(AND(D20="depicting",C20&lt;&gt;"a landscape",C20&lt;&gt;"a portrait",C20&lt;&gt;"a still life"),VLOOKUP(RANDBETWEEN(1,100),Table355[],2)," ")</f>
        <v xml:space="preserve"> </v>
      </c>
      <c r="G20" s="43" t="str">
        <f ca="1">IF(AND(D20="depicting",C20&lt;&gt;"a landscape",C20&lt;&gt;"a still life",C20&lt;&gt;"a portrait"),VLOOKUP(RANDBETWEEN(1,6259),Table354[],2)," ")</f>
        <v xml:space="preserve"> </v>
      </c>
      <c r="H20" s="43" t="str">
        <f ca="1">IF(AND(D20="depicting",C20&lt;&gt;"a still life",C20&lt;&gt;"a portrait",C20&lt;&gt;"a landscape"),VLOOKUP(RANDBETWEEN(1,2),Table357[],2)," ")</f>
        <v xml:space="preserve"> </v>
      </c>
      <c r="I20" s="44" t="str">
        <f ca="1">IF(AND(D20="depicting",C20&lt;&gt;"a still life",C20&lt;&gt;"a portrait",C20&lt;&gt;"a landscape"),VLOOKUP(RANDBETWEEN(1,25),Table358[],2)," ")</f>
        <v xml:space="preserve"> </v>
      </c>
    </row>
    <row r="21" spans="1:9" ht="16.5" thickBot="1" x14ac:dyDescent="0.3">
      <c r="A21" s="73"/>
      <c r="B21" s="45" t="str">
        <f ca="1">IF(E19="book","The book has pages made of "," ")</f>
        <v xml:space="preserve"> </v>
      </c>
      <c r="C21" s="46" t="str">
        <f ca="1">IF(E19="book",VLOOKUP(RANDBETWEEN(1,27),Table348[],2)," ")</f>
        <v xml:space="preserve"> </v>
      </c>
      <c r="D21" s="47"/>
      <c r="E21" s="47"/>
      <c r="F21" s="47"/>
      <c r="G21" s="47"/>
      <c r="H21" s="47"/>
      <c r="I21" s="48"/>
    </row>
    <row r="22" spans="1:9" ht="17.25" thickTop="1" thickBot="1" x14ac:dyDescent="0.3">
      <c r="A22" s="50"/>
    </row>
    <row r="23" spans="1:9" ht="17.25" thickTop="1" thickBot="1" x14ac:dyDescent="0.3">
      <c r="A23" s="39">
        <f ca="1">IF(AND($B$5&gt;=3,$B$5&lt;=10),3, IF(AND($C$5&gt;=3,$C$5&lt;=10),3," "))</f>
        <v>3</v>
      </c>
      <c r="B23" s="40" t="str">
        <f ca="1">IF(AND(A23&gt;=1,A23&lt;=18),"You have found"," ")</f>
        <v>You have found</v>
      </c>
      <c r="C23" s="40" t="str">
        <f ca="1">IF(AND(A23&gt;=1,A23&lt;=10),VLOOKUP(RANDBETWEEN(1,100),Table335[],2)," ")</f>
        <v>a medium</v>
      </c>
      <c r="D23" s="40" t="str">
        <f ca="1">IF(E23="mosaic",VLOOKUP(RANDBETWEEN(1,6),Table343[],2),IF(E23="painting",VLOOKUP(RANDBETWEEN(1,9),Table339[],2),IF(E23="sculpture",VLOOKUP(RANDBETWEEN(1,24),Table341[],2),IF(E23="tapestry",VLOOKUP(RANDBETWEEN(1,6),Table345[],2),IF(E23="rug",VLOOKUP(RANDBETWEEN(1,6),Table345[],2),IF(E23="book",VLOOKUP(RANDBETWEEN(1,10),Table346[],2),IF(E23="garment",VLOOKUP(RANDBETWEEN(1,12),Table353[],2)," ")))))))</f>
        <v xml:space="preserve">hooked </v>
      </c>
      <c r="E23" s="40" t="str">
        <f ca="1">IF(AND(A23&gt;=1,A23&lt;=10),VLOOKUP(RANDBETWEEN(1,7),Table337[],2)," ")</f>
        <v>rug</v>
      </c>
      <c r="F23" s="40" t="str">
        <f ca="1">IF(AND(A23&gt;=1,A23&lt;=10),VLOOKUP(RANDBETWEEN(1,6),Table29[],2)," ")</f>
        <v>in pristine condition.</v>
      </c>
      <c r="G23" s="40"/>
      <c r="H23" s="40"/>
      <c r="I23" s="41"/>
    </row>
    <row r="24" spans="1:9" ht="16.5" thickTop="1" x14ac:dyDescent="0.25">
      <c r="A24" s="72"/>
      <c r="B24" s="42" t="str">
        <f ca="1">IF(AND(A23&gt;=1,A23&lt;=10),"More specifically, it is"," ")</f>
        <v>More specifically, it is</v>
      </c>
      <c r="C24" s="43" t="str">
        <f ca="1">IF(E23="mosaic",VLOOKUP(RANDBETWEEN(1,20),Table3308352[],2),IF(E23="sculpture",VLOOKUP(RANDBETWEEN(1,100),Table342[],2),IF(E23="painting",VLOOKUP(RANDBETWEEN(1,5),Table340[],2),IF(E23="rug",VLOOKUP(RANDBETWEEN(1,20),Table3308352[],2),IF(E23="book",VLOOKUP(RANDBETWEEN(1,28),Table347[],2),IF(E23="garment",VLOOKUP(RANDBETWEEN(1,20),Table3308352[],2),IF(E23="tapestry",VLOOKUP(RANDBETWEEN(1,20),Table3308352[],2)," ")))))))</f>
        <v>of an abstract design.</v>
      </c>
      <c r="D24" s="43" t="str">
        <f ca="1">IF(AND(E23="mosaic",C24=" "), "depicting",IF(AND(E23="tapestry",C24=" "),"depicting",IF(AND(E23="garment",C24=" "),"depicting",IF(E23="sculpture","depicting",IF(E23="painting","depicting",IF(E23="book","depicting"," "))))))</f>
        <v xml:space="preserve"> </v>
      </c>
      <c r="E24" s="43" t="str">
        <f ca="1">IF(AND(D24="depicting",C24&lt;&gt;"a landscape",C24&lt;&gt;"a still life"),VLOOKUP(RANDBETWEEN(1,6259),Table354[],2),IF(C24="a still life",VLOOKUP(RANDBETWEEN(1,100),Table342[],2),IF(C24="a landscape",VLOOKUP(RANDBETWEEN(1,22),Table356[],2)," ")))</f>
        <v xml:space="preserve"> </v>
      </c>
      <c r="F24" s="43" t="str">
        <f ca="1">IF(AND(D24="depicting",C24&lt;&gt;"a landscape",C24&lt;&gt;"a portrait",C24&lt;&gt;"a still life"),VLOOKUP(RANDBETWEEN(1,100),Table355[],2)," ")</f>
        <v xml:space="preserve"> </v>
      </c>
      <c r="G24" s="43" t="str">
        <f ca="1">IF(AND(D24="depicting",C24&lt;&gt;"a landscape",C24&lt;&gt;"a still life",C24&lt;&gt;"a portrait"),VLOOKUP(RANDBETWEEN(1,6259),Table354[],2)," ")</f>
        <v xml:space="preserve"> </v>
      </c>
      <c r="H24" s="43" t="str">
        <f ca="1">IF(AND(D24="depicting",C24&lt;&gt;"a still life",C24&lt;&gt;"a portrait",C24&lt;&gt;"a landscape"),VLOOKUP(RANDBETWEEN(1,2),Table357[],2)," ")</f>
        <v xml:space="preserve"> </v>
      </c>
      <c r="I24" s="44" t="str">
        <f ca="1">IF(AND(D24="depicting",C24&lt;&gt;"a still life",C24&lt;&gt;"a portrait",C24&lt;&gt;"a landscape"),VLOOKUP(RANDBETWEEN(1,25),Table358[],2)," ")</f>
        <v xml:space="preserve"> </v>
      </c>
    </row>
    <row r="25" spans="1:9" ht="16.5" thickBot="1" x14ac:dyDescent="0.3">
      <c r="A25" s="73"/>
      <c r="B25" s="45" t="str">
        <f ca="1">IF(E23="book","The book has pages made of "," ")</f>
        <v xml:space="preserve"> </v>
      </c>
      <c r="C25" s="46" t="str">
        <f ca="1">IF(E23="book",VLOOKUP(RANDBETWEEN(1,27),Table348[],2)," ")</f>
        <v xml:space="preserve"> </v>
      </c>
      <c r="D25" s="47"/>
      <c r="E25" s="47"/>
      <c r="F25" s="47"/>
      <c r="G25" s="47"/>
      <c r="H25" s="47"/>
      <c r="I25" s="48"/>
    </row>
    <row r="26" spans="1:9" ht="17.25" thickTop="1" thickBot="1" x14ac:dyDescent="0.3">
      <c r="A26" s="50"/>
    </row>
    <row r="27" spans="1:9" ht="17.25" thickTop="1" thickBot="1" x14ac:dyDescent="0.3">
      <c r="A27" s="39">
        <f ca="1">IF(AND($B$5&gt;=4,$B$5&lt;=10),4, IF(AND($C$5&gt;=4,$C$5&lt;=10),4," "))</f>
        <v>4</v>
      </c>
      <c r="B27" s="40" t="str">
        <f ca="1">IF(AND(A27&gt;=1,A27&lt;=18),"You have found"," ")</f>
        <v>You have found</v>
      </c>
      <c r="C27" s="40" t="str">
        <f ca="1">IF(AND(A27&gt;=1,A27&lt;=10),VLOOKUP(RANDBETWEEN(1,100),Table335[],2)," ")</f>
        <v>a medium</v>
      </c>
      <c r="D27" s="40" t="str">
        <f ca="1">IF(E27="mosaic",VLOOKUP(RANDBETWEEN(1,6),Table343[],2),IF(E27="painting",VLOOKUP(RANDBETWEEN(1,9),Table339[],2),IF(E27="sculpture",VLOOKUP(RANDBETWEEN(1,24),Table341[],2),IF(E27="tapestry",VLOOKUP(RANDBETWEEN(1,6),Table345[],2),IF(E27="rug",VLOOKUP(RANDBETWEEN(1,6),Table345[],2),IF(E27="book",VLOOKUP(RANDBETWEEN(1,10),Table346[],2),IF(E27="garment",VLOOKUP(RANDBETWEEN(1,12),Table353[],2)," ")))))))</f>
        <v>childrens'</v>
      </c>
      <c r="E27" s="40" t="str">
        <f ca="1">IF(AND(A27&gt;=1,A27&lt;=10),VLOOKUP(RANDBETWEEN(1,7),Table337[],2)," ")</f>
        <v>book</v>
      </c>
      <c r="F27" s="40" t="str">
        <f ca="1">IF(AND(A27&gt;=1,A27&lt;=10),VLOOKUP(RANDBETWEEN(1,6),Table29[],2)," ")</f>
        <v>in poor condition.</v>
      </c>
      <c r="G27" s="40"/>
      <c r="H27" s="40"/>
      <c r="I27" s="41"/>
    </row>
    <row r="28" spans="1:9" ht="16.5" thickTop="1" x14ac:dyDescent="0.25">
      <c r="A28" s="72"/>
      <c r="B28" s="42" t="str">
        <f ca="1">IF(AND(A27&gt;=1,A27&lt;=10),"More specifically, it is"," ")</f>
        <v>More specifically, it is</v>
      </c>
      <c r="C28" s="43" t="str">
        <f ca="1">IF(E27="mosaic",VLOOKUP(RANDBETWEEN(1,20),Table3308352[],2),IF(E27="sculpture",VLOOKUP(RANDBETWEEN(1,100),Table342[],2),IF(E27="painting",VLOOKUP(RANDBETWEEN(1,5),Table340[],2),IF(E27="rug",VLOOKUP(RANDBETWEEN(1,20),Table3308352[],2),IF(E27="book",VLOOKUP(RANDBETWEEN(1,28),Table347[],2),IF(E27="garment",VLOOKUP(RANDBETWEEN(1,20),Table3308352[],2),IF(E27="tapestry",VLOOKUP(RANDBETWEEN(1,20),Table3308352[],2)," ")))))))</f>
        <v>a tin covered text</v>
      </c>
      <c r="D28" s="43" t="str">
        <f ca="1">IF(AND(E27="mosaic",C28=" "), "depicting",IF(AND(E27="tapestry",C28=" "),"depicting",IF(AND(E27="garment",C28=" "),"depicting",IF(E27="sculpture","depicting",IF(E27="painting","depicting",IF(E27="book","depicting"," "))))))</f>
        <v>depicting</v>
      </c>
      <c r="E28" s="43" t="str">
        <f ca="1">IF(AND(D28="depicting",C28&lt;&gt;"a landscape",C28&lt;&gt;"a still life"),VLOOKUP(RANDBETWEEN(1,6259),Table354[],2),IF(C28="a still life",VLOOKUP(RANDBETWEEN(1,100),Table342[],2),IF(C28="a landscape",VLOOKUP(RANDBETWEEN(1,22),Table356[],2)," ")))</f>
        <v>human spies</v>
      </c>
      <c r="F28" s="43" t="str">
        <f ca="1">IF(AND(D28="depicting",C28&lt;&gt;"a landscape",C28&lt;&gt;"a portrait",C28&lt;&gt;"a still life"),VLOOKUP(RANDBETWEEN(1,100),Table355[],2)," ")</f>
        <v>debating with</v>
      </c>
      <c r="G28" s="43" t="str">
        <f ca="1">IF(AND(D28="depicting",C28&lt;&gt;"a landscape",C28&lt;&gt;"a still life",C28&lt;&gt;"a portrait"),VLOOKUP(RANDBETWEEN(1,6259),Table354[],2)," ")</f>
        <v>female dragonborn cultists</v>
      </c>
      <c r="H28" s="43" t="str">
        <f ca="1">IF(AND(D28="depicting",C28&lt;&gt;"a still life",C28&lt;&gt;"a portrait",C28&lt;&gt;"a landscape"),VLOOKUP(RANDBETWEEN(1,2),Table357[],2)," ")</f>
        <v>inside</v>
      </c>
      <c r="I28" s="44" t="str">
        <f ca="1">IF(AND(D28="depicting",C28&lt;&gt;"a still life",C28&lt;&gt;"a portrait",C28&lt;&gt;"a landscape"),VLOOKUP(RANDBETWEEN(1,25),Table358[],2)," ")</f>
        <v>a mansion.</v>
      </c>
    </row>
    <row r="29" spans="1:9" ht="16.5" thickBot="1" x14ac:dyDescent="0.3">
      <c r="A29" s="73"/>
      <c r="B29" s="45" t="str">
        <f ca="1">IF(E27="book","The book has pages made of "," ")</f>
        <v xml:space="preserve">The book has pages made of </v>
      </c>
      <c r="C29" s="46" t="str">
        <f ca="1">IF(E27="book",VLOOKUP(RANDBETWEEN(1,27),Table348[],2)," ")</f>
        <v xml:space="preserve">bronze. </v>
      </c>
      <c r="D29" s="47"/>
      <c r="E29" s="47"/>
      <c r="F29" s="47"/>
      <c r="G29" s="47"/>
      <c r="H29" s="47"/>
      <c r="I29" s="48"/>
    </row>
    <row r="30" spans="1:9" ht="17.25" thickTop="1" thickBot="1" x14ac:dyDescent="0.3">
      <c r="A30" s="50"/>
    </row>
    <row r="31" spans="1:9" ht="17.25" thickTop="1" thickBot="1" x14ac:dyDescent="0.3">
      <c r="A31" s="39">
        <f ca="1">IF(AND($B$5&gt;=5,$B$5&lt;=10),5, IF(AND($C$5&gt;=5,$C$5&lt;=10),5," "))</f>
        <v>5</v>
      </c>
      <c r="B31" s="40" t="str">
        <f ca="1">IF(AND(A31&gt;=1,A31&lt;=18),"You have found"," ")</f>
        <v>You have found</v>
      </c>
      <c r="C31" s="40" t="str">
        <f ca="1">IF(AND(A31&gt;=1,A31&lt;=10),VLOOKUP(RANDBETWEEN(1,100),Table335[],2)," ")</f>
        <v>a medium</v>
      </c>
      <c r="D31" s="40" t="str">
        <f ca="1">IF(E31="mosaic",VLOOKUP(RANDBETWEEN(1,6),Table343[],2),IF(E31="painting",VLOOKUP(RANDBETWEEN(1,9),Table339[],2),IF(E31="sculpture",VLOOKUP(RANDBETWEEN(1,24),Table341[],2),IF(E31="tapestry",VLOOKUP(RANDBETWEEN(1,6),Table345[],2),IF(E31="rug",VLOOKUP(RANDBETWEEN(1,6),Table345[],2),IF(E31="book",VLOOKUP(RANDBETWEEN(1,10),Table346[],2),IF(E31="garment",VLOOKUP(RANDBETWEEN(1,12),Table353[],2)," ")))))))</f>
        <v>fur</v>
      </c>
      <c r="E31" s="40" t="str">
        <f ca="1">IF(AND(A31&gt;=1,A31&lt;=10),VLOOKUP(RANDBETWEEN(1,7),Table337[],2)," ")</f>
        <v>garment</v>
      </c>
      <c r="F31" s="40" t="str">
        <f ca="1">IF(AND(A31&gt;=1,A31&lt;=10),VLOOKUP(RANDBETWEEN(1,6),Table29[],2)," ")</f>
        <v>in very poor condition.</v>
      </c>
      <c r="G31" s="40"/>
      <c r="H31" s="40"/>
      <c r="I31" s="41"/>
    </row>
    <row r="32" spans="1:9" ht="16.5" thickTop="1" x14ac:dyDescent="0.25">
      <c r="A32" s="72"/>
      <c r="B32" s="42" t="str">
        <f ca="1">IF(AND(A31&gt;=1,A31&lt;=10),"More specifically, it is"," ")</f>
        <v>More specifically, it is</v>
      </c>
      <c r="C32" s="43" t="str">
        <f ca="1">IF(E31="mosaic",VLOOKUP(RANDBETWEEN(1,20),Table3308352[],2),IF(E31="sculpture",VLOOKUP(RANDBETWEEN(1,100),Table342[],2),IF(E31="painting",VLOOKUP(RANDBETWEEN(1,5),Table340[],2),IF(E31="rug",VLOOKUP(RANDBETWEEN(1,20),Table3308352[],2),IF(E31="book",VLOOKUP(RANDBETWEEN(1,28),Table347[],2),IF(E31="garment",VLOOKUP(RANDBETWEEN(1,20),Table3308352[],2),IF(E31="tapestry",VLOOKUP(RANDBETWEEN(1,20),Table3308352[],2)," ")))))))</f>
        <v>designed with an elemental motif.</v>
      </c>
      <c r="D32" s="43" t="str">
        <f ca="1">IF(AND(E31="mosaic",C32=" "), "depicting",IF(AND(E31="tapestry",C32=" "),"depicting",IF(AND(E31="garment",C32=" "),"depicting",IF(E31="sculpture","depicting",IF(E31="painting","depicting",IF(E31="book","depicting"," "))))))</f>
        <v xml:space="preserve"> </v>
      </c>
      <c r="E32" s="43" t="str">
        <f ca="1">IF(AND(D32="depicting",C32&lt;&gt;"a landscape",C32&lt;&gt;"a still life"),VLOOKUP(RANDBETWEEN(1,6259),Table354[],2),IF(C32="a still life",VLOOKUP(RANDBETWEEN(1,100),Table342[],2),IF(C32="a landscape",VLOOKUP(RANDBETWEEN(1,22),Table356[],2)," ")))</f>
        <v xml:space="preserve"> </v>
      </c>
      <c r="F32" s="43" t="str">
        <f ca="1">IF(AND(D32="depicting",C32&lt;&gt;"a landscape",C32&lt;&gt;"a portrait",C32&lt;&gt;"a still life"),VLOOKUP(RANDBETWEEN(1,100),Table355[],2)," ")</f>
        <v xml:space="preserve"> </v>
      </c>
      <c r="G32" s="43" t="str">
        <f ca="1">IF(AND(D32="depicting",C32&lt;&gt;"a landscape",C32&lt;&gt;"a still life",C32&lt;&gt;"a portrait"),VLOOKUP(RANDBETWEEN(1,6259),Table354[],2)," ")</f>
        <v xml:space="preserve"> </v>
      </c>
      <c r="H32" s="43" t="str">
        <f ca="1">IF(AND(D32="depicting",C32&lt;&gt;"a still life",C32&lt;&gt;"a portrait",C32&lt;&gt;"a landscape"),VLOOKUP(RANDBETWEEN(1,2),Table357[],2)," ")</f>
        <v xml:space="preserve"> </v>
      </c>
      <c r="I32" s="44" t="str">
        <f ca="1">IF(AND(D32="depicting",C32&lt;&gt;"a still life",C32&lt;&gt;"a portrait",C32&lt;&gt;"a landscape"),VLOOKUP(RANDBETWEEN(1,25),Table358[],2)," ")</f>
        <v xml:space="preserve"> </v>
      </c>
    </row>
    <row r="33" spans="1:12" ht="16.5" thickBot="1" x14ac:dyDescent="0.3">
      <c r="A33" s="73"/>
      <c r="B33" s="45" t="str">
        <f ca="1">IF(E31="book","The book has pages made of "," ")</f>
        <v xml:space="preserve"> </v>
      </c>
      <c r="C33" s="46" t="str">
        <f ca="1">IF(E31="book",VLOOKUP(RANDBETWEEN(1,27),Table348[],2)," ")</f>
        <v xml:space="preserve"> </v>
      </c>
      <c r="D33" s="47"/>
      <c r="E33" s="47"/>
      <c r="F33" s="47"/>
      <c r="G33" s="47"/>
      <c r="H33" s="47"/>
      <c r="I33" s="48"/>
    </row>
    <row r="34" spans="1:12" ht="17.25" thickTop="1" thickBot="1" x14ac:dyDescent="0.3">
      <c r="A34" s="50"/>
    </row>
    <row r="35" spans="1:12" ht="17.25" thickTop="1" thickBot="1" x14ac:dyDescent="0.3">
      <c r="A35" s="39">
        <f ca="1">IF(AND($B$5&gt;=6,$B$5&lt;=10),6, IF(AND($C$5&gt;=6,$C$5&lt;=10),6," "))</f>
        <v>6</v>
      </c>
      <c r="B35" s="40" t="str">
        <f ca="1">IF(AND(A35&gt;=1,A35&lt;=18),"You have found"," ")</f>
        <v>You have found</v>
      </c>
      <c r="C35" s="40" t="str">
        <f ca="1">IF(AND(A35&gt;=1,A35&lt;=10),VLOOKUP(RANDBETWEEN(1,100),Table335[],2)," ")</f>
        <v>a medium</v>
      </c>
      <c r="D35" s="40" t="str">
        <f ca="1">IF(E35="mosaic",VLOOKUP(RANDBETWEEN(1,6),Table343[],2),IF(E35="painting",VLOOKUP(RANDBETWEEN(1,9),Table339[],2),IF(E35="sculpture",VLOOKUP(RANDBETWEEN(1,24),Table341[],2),IF(E35="tapestry",VLOOKUP(RANDBETWEEN(1,6),Table345[],2),IF(E35="rug",VLOOKUP(RANDBETWEEN(1,6),Table345[],2),IF(E35="book",VLOOKUP(RANDBETWEEN(1,10),Table346[],2),IF(E35="garment",VLOOKUP(RANDBETWEEN(1,12),Table353[],2)," ")))))))</f>
        <v>ink</v>
      </c>
      <c r="E35" s="40" t="str">
        <f ca="1">IF(AND(A35&gt;=1,A35&lt;=10),VLOOKUP(RANDBETWEEN(1,7),Table337[],2)," ")</f>
        <v>painting</v>
      </c>
      <c r="F35" s="40" t="str">
        <f ca="1">IF(AND(A35&gt;=1,A35&lt;=10),VLOOKUP(RANDBETWEEN(1,6),Table29[],2)," ")</f>
        <v>in very good condition.</v>
      </c>
      <c r="G35" s="40"/>
      <c r="H35" s="40"/>
      <c r="I35" s="41"/>
    </row>
    <row r="36" spans="1:12" ht="16.5" thickTop="1" x14ac:dyDescent="0.25">
      <c r="A36" s="72"/>
      <c r="B36" s="42" t="str">
        <f ca="1">IF(AND(A35&gt;=1,A35&lt;=10),"More specifically, it is"," ")</f>
        <v>More specifically, it is</v>
      </c>
      <c r="C36" s="43" t="str">
        <f ca="1">IF(E35="mosaic",VLOOKUP(RANDBETWEEN(1,20),Table3308352[],2),IF(E35="sculpture",VLOOKUP(RANDBETWEEN(1,100),Table342[],2),IF(E35="painting",VLOOKUP(RANDBETWEEN(1,5),Table340[],2),IF(E35="rug",VLOOKUP(RANDBETWEEN(1,20),Table3308352[],2),IF(E35="book",VLOOKUP(RANDBETWEEN(1,28),Table347[],2),IF(E35="garment",VLOOKUP(RANDBETWEEN(1,20),Table3308352[],2),IF(E35="tapestry",VLOOKUP(RANDBETWEEN(1,20),Table3308352[],2)," ")))))))</f>
        <v>a landscape</v>
      </c>
      <c r="D36" s="43" t="str">
        <f ca="1">IF(AND(E35="mosaic",C36=" "), "depicting",IF(AND(E35="tapestry",C36=" "),"depicting",IF(AND(E35="garment",C36=" "),"depicting",IF(E35="sculpture","depicting",IF(E35="painting","depicting",IF(E35="book","depicting"," "))))))</f>
        <v>depicting</v>
      </c>
      <c r="E36" s="43" t="str">
        <f ca="1">IF(AND(D36="depicting",C36&lt;&gt;"a landscape",C36&lt;&gt;"a still life"),VLOOKUP(RANDBETWEEN(1,6259),Table354[],2),IF(C36="a still life",VLOOKUP(RANDBETWEEN(1,100),Table342[],2),IF(C36="a landscape",VLOOKUP(RANDBETWEEN(1,22),Table356[],2)," ")))</f>
        <v xml:space="preserve"> a creek.</v>
      </c>
      <c r="F36" s="43" t="str">
        <f ca="1">IF(AND(D36="depicting",C36&lt;&gt;"a landscape",C36&lt;&gt;"a portrait",C36&lt;&gt;"a still life"),VLOOKUP(RANDBETWEEN(1,100),Table355[],2)," ")</f>
        <v xml:space="preserve"> </v>
      </c>
      <c r="G36" s="43" t="str">
        <f ca="1">IF(AND(D36="depicting",C36&lt;&gt;"a landscape",C36&lt;&gt;"a still life",C36&lt;&gt;"a portrait"),VLOOKUP(RANDBETWEEN(1,6259),Table354[],2)," ")</f>
        <v xml:space="preserve"> </v>
      </c>
      <c r="H36" s="43" t="str">
        <f ca="1">IF(AND(D36="depicting",C36&lt;&gt;"a still life",C36&lt;&gt;"a portrait",C36&lt;&gt;"a landscape"),VLOOKUP(RANDBETWEEN(1,2),Table357[],2)," ")</f>
        <v xml:space="preserve"> </v>
      </c>
      <c r="I36" s="44" t="str">
        <f ca="1">IF(AND(D36="depicting",C36&lt;&gt;"a still life",C36&lt;&gt;"a portrait",C36&lt;&gt;"a landscape"),VLOOKUP(RANDBETWEEN(1,25),Table358[],2)," ")</f>
        <v xml:space="preserve"> </v>
      </c>
    </row>
    <row r="37" spans="1:12" ht="16.5" thickBot="1" x14ac:dyDescent="0.3">
      <c r="A37" s="73"/>
      <c r="B37" s="45" t="str">
        <f ca="1">IF(E35="book","The book has pages made of "," ")</f>
        <v xml:space="preserve"> </v>
      </c>
      <c r="C37" s="46" t="str">
        <f ca="1">IF(E35="book",VLOOKUP(RANDBETWEEN(1,27),Table348[],2)," ")</f>
        <v xml:space="preserve"> </v>
      </c>
      <c r="D37" s="47"/>
      <c r="E37" s="47"/>
      <c r="F37" s="47"/>
      <c r="G37" s="47"/>
      <c r="H37" s="47"/>
      <c r="I37" s="48"/>
    </row>
    <row r="38" spans="1:12" ht="17.25" thickTop="1" thickBot="1" x14ac:dyDescent="0.3">
      <c r="A38" s="50"/>
    </row>
    <row r="39" spans="1:12" ht="17.25" thickTop="1" thickBot="1" x14ac:dyDescent="0.3">
      <c r="A39" s="39">
        <f ca="1">IF(AND($B$5&gt;=7,$B$5&lt;=10),7, IF(AND($C$5&gt;=7,$C$5&lt;=10),7," "))</f>
        <v>7</v>
      </c>
      <c r="B39" s="40" t="str">
        <f ca="1">IF(AND(A39&gt;=1,A39&lt;=18),"You have found"," ")</f>
        <v>You have found</v>
      </c>
      <c r="C39" s="40" t="str">
        <f ca="1">IF(AND(A39&gt;=1,A39&lt;=10),VLOOKUP(RANDBETWEEN(1,100),Table335[],2)," ")</f>
        <v>a medium</v>
      </c>
      <c r="D39" s="40" t="str">
        <f ca="1">IF(E39="mosaic",VLOOKUP(RANDBETWEEN(1,6),Table343[],2),IF(E39="painting",VLOOKUP(RANDBETWEEN(1,9),Table339[],2),IF(E39="sculpture",VLOOKUP(RANDBETWEEN(1,24),Table341[],2),IF(E39="tapestry",VLOOKUP(RANDBETWEEN(1,6),Table345[],2),IF(E39="rug",VLOOKUP(RANDBETWEEN(1,6),Table345[],2),IF(E39="book",VLOOKUP(RANDBETWEEN(1,10),Table346[],2),IF(E39="garment",VLOOKUP(RANDBETWEEN(1,12),Table353[],2)," ")))))))</f>
        <v xml:space="preserve">hooked </v>
      </c>
      <c r="E39" s="40" t="str">
        <f ca="1">IF(AND(A39&gt;=1,A39&lt;=10),VLOOKUP(RANDBETWEEN(1,7),Table337[],2)," ")</f>
        <v>tapestry</v>
      </c>
      <c r="F39" s="40" t="str">
        <f ca="1">IF(AND(A39&gt;=1,A39&lt;=10),VLOOKUP(RANDBETWEEN(1,6),Table29[],2)," ")</f>
        <v>in near perfect condition.</v>
      </c>
      <c r="G39" s="40"/>
      <c r="H39" s="40"/>
      <c r="I39" s="41"/>
    </row>
    <row r="40" spans="1:12" ht="16.5" thickTop="1" x14ac:dyDescent="0.25">
      <c r="A40" s="72"/>
      <c r="B40" s="42" t="str">
        <f ca="1">IF(AND(A39&gt;=1,A39&lt;=10),"More specifically, it is"," ")</f>
        <v>More specifically, it is</v>
      </c>
      <c r="C40" s="43" t="str">
        <f ca="1">IF(E39="mosaic",VLOOKUP(RANDBETWEEN(1,20),Table3308352[],2),IF(E39="sculpture",VLOOKUP(RANDBETWEEN(1,100),Table342[],2),IF(E39="painting",VLOOKUP(RANDBETWEEN(1,5),Table340[],2),IF(E39="rug",VLOOKUP(RANDBETWEEN(1,20),Table3308352[],2),IF(E39="book",VLOOKUP(RANDBETWEEN(1,28),Table347[],2),IF(E39="garment",VLOOKUP(RANDBETWEEN(1,20),Table3308352[],2),IF(E39="tapestry",VLOOKUP(RANDBETWEEN(1,20),Table3308352[],2)," ")))))))</f>
        <v>of an asymmetrical design.</v>
      </c>
      <c r="D40" s="43" t="str">
        <f ca="1">IF(AND(E39="mosaic",C40=" "), "depicting",IF(AND(E39="tapestry",C40=" "),"depicting",IF(AND(E39="garment",C40=" "),"depicting",IF(E39="sculpture","depicting",IF(E39="painting","depicting",IF(E39="book","depicting"," "))))))</f>
        <v xml:space="preserve"> </v>
      </c>
      <c r="E40" s="43" t="str">
        <f ca="1">IF(AND(D40="depicting",C40&lt;&gt;"a landscape",C40&lt;&gt;"a still life"),VLOOKUP(RANDBETWEEN(1,6259),Table354[],2),IF(C40="a still life",VLOOKUP(RANDBETWEEN(1,100),Table342[],2),IF(C40="a landscape",VLOOKUP(RANDBETWEEN(1,22),Table356[],2)," ")))</f>
        <v xml:space="preserve"> </v>
      </c>
      <c r="F40" s="43" t="str">
        <f ca="1">IF(AND(D40="depicting",C40&lt;&gt;"a landscape",C40&lt;&gt;"a portrait",C40&lt;&gt;"a still life"),VLOOKUP(RANDBETWEEN(1,100),Table355[],2)," ")</f>
        <v xml:space="preserve"> </v>
      </c>
      <c r="G40" s="43" t="str">
        <f ca="1">IF(AND(D40="depicting",C40&lt;&gt;"a landscape",C40&lt;&gt;"a still life",C40&lt;&gt;"a portrait"),VLOOKUP(RANDBETWEEN(1,6259),Table354[],2)," ")</f>
        <v xml:space="preserve"> </v>
      </c>
      <c r="H40" s="43" t="str">
        <f ca="1">IF(AND(D40="depicting",C40&lt;&gt;"a still life",C40&lt;&gt;"a portrait",C40&lt;&gt;"a landscape"),VLOOKUP(RANDBETWEEN(1,2),Table357[],2)," ")</f>
        <v xml:space="preserve"> </v>
      </c>
      <c r="I40" s="44" t="str">
        <f ca="1">IF(AND(D40="depicting",C40&lt;&gt;"a still life",C40&lt;&gt;"a portrait",C40&lt;&gt;"a landscape"),VLOOKUP(RANDBETWEEN(1,25),Table358[],2)," ")</f>
        <v xml:space="preserve"> </v>
      </c>
    </row>
    <row r="41" spans="1:12" ht="16.5" thickBot="1" x14ac:dyDescent="0.3">
      <c r="A41" s="73"/>
      <c r="B41" s="45" t="str">
        <f ca="1">IF(E39="book","The book has pages made of "," ")</f>
        <v xml:space="preserve"> </v>
      </c>
      <c r="C41" s="46" t="str">
        <f ca="1">IF(E39="book",VLOOKUP(RANDBETWEEN(1,27),Table348[],2)," ")</f>
        <v xml:space="preserve"> </v>
      </c>
      <c r="D41" s="47"/>
      <c r="E41" s="47"/>
      <c r="F41" s="47"/>
      <c r="G41" s="47"/>
      <c r="H41" s="47"/>
      <c r="I41" s="48"/>
    </row>
    <row r="42" spans="1:12" ht="17.25" thickTop="1" thickBot="1" x14ac:dyDescent="0.3">
      <c r="A42" s="50"/>
    </row>
    <row r="43" spans="1:12" ht="17.25" thickTop="1" thickBot="1" x14ac:dyDescent="0.3">
      <c r="A43" s="39">
        <f ca="1">IF(AND($B$5&gt;=8,$B$5&lt;=10),8,IF(AND($C$5&gt;=8,$C$5&lt;=10),8," "))</f>
        <v>8</v>
      </c>
      <c r="B43" s="40" t="str">
        <f ca="1">IF(AND(A43&gt;=1,A43&lt;=18),"You have found"," ")</f>
        <v>You have found</v>
      </c>
      <c r="C43" s="40" t="str">
        <f ca="1">IF(AND(A43&gt;=1,A43&lt;=10),VLOOKUP(RANDBETWEEN(1,100),Table335[],2)," ")</f>
        <v>a medium</v>
      </c>
      <c r="D43" s="40" t="str">
        <f ca="1">IF(E43="mosaic",VLOOKUP(RANDBETWEEN(1,6),Table343[],2),IF(E43="painting",VLOOKUP(RANDBETWEEN(1,9),Table339[],2),IF(E43="sculpture",VLOOKUP(RANDBETWEEN(1,24),Table341[],2),IF(E43="tapestry",VLOOKUP(RANDBETWEEN(1,6),Table345[],2),IF(E43="rug",VLOOKUP(RANDBETWEEN(1,6),Table345[],2),IF(E43="book",VLOOKUP(RANDBETWEEN(1,10),Table346[],2),IF(E43="garment",VLOOKUP(RANDBETWEEN(1,12),Table353[],2)," ")))))))</f>
        <v>stone</v>
      </c>
      <c r="E43" s="40" t="str">
        <f ca="1">IF(AND(A43&gt;=1,A43&lt;=10),VLOOKUP(RANDBETWEEN(1,7),Table337[],2)," ")</f>
        <v>mosaic</v>
      </c>
      <c r="F43" s="40" t="str">
        <f ca="1">IF(AND(A43&gt;=1,A43&lt;=10),VLOOKUP(RANDBETWEEN(1,6),Table29[],2)," ")</f>
        <v>in good condition.</v>
      </c>
      <c r="G43" s="40"/>
      <c r="H43" s="40"/>
      <c r="I43" s="41"/>
    </row>
    <row r="44" spans="1:12" ht="16.5" thickTop="1" x14ac:dyDescent="0.25">
      <c r="A44" s="72"/>
      <c r="B44" s="42" t="str">
        <f ca="1">IF(AND(A43&gt;=1,A43&lt;=10),"More specifically, it is"," ")</f>
        <v>More specifically, it is</v>
      </c>
      <c r="C44" s="43" t="str">
        <f ca="1">IF(E43="mosaic",VLOOKUP(RANDBETWEEN(1,20),Table3308352[],2),IF(E43="sculpture",VLOOKUP(RANDBETWEEN(1,100),Table342[],2),IF(E43="painting",VLOOKUP(RANDBETWEEN(1,5),Table340[],2),IF(E43="rug",VLOOKUP(RANDBETWEEN(1,20),Table3308352[],2),IF(E43="book",VLOOKUP(RANDBETWEEN(1,28),Table347[],2),IF(E43="garment",VLOOKUP(RANDBETWEEN(1,20),Table3308352[],2),IF(E43="tapestry",VLOOKUP(RANDBETWEEN(1,20),Table3308352[],2)," ")))))))</f>
        <v>designed with a vine motif.</v>
      </c>
      <c r="D44" s="43" t="str">
        <f ca="1">IF(AND(E43="mosaic",C44=" "), "depicting",IF(AND(E43="tapestry",C44=" "),"depicting",IF(AND(E43="garment",C44=" "),"depicting",IF(E43="sculpture","depicting",IF(E43="painting","depicting",IF(E43="book","depicting"," "))))))</f>
        <v xml:space="preserve"> </v>
      </c>
      <c r="E44" s="43" t="str">
        <f ca="1">IF(AND(D44="depicting",C44&lt;&gt;"a landscape",C44&lt;&gt;"a still life"),VLOOKUP(RANDBETWEEN(1,6259),Table354[],2),IF(C44="a still life",VLOOKUP(RANDBETWEEN(1,100),Table342[],2),IF(C44="a landscape",VLOOKUP(RANDBETWEEN(1,22),Table356[],2)," ")))</f>
        <v xml:space="preserve"> </v>
      </c>
      <c r="F44" s="43" t="str">
        <f ca="1">IF(AND(D44="depicting",C44&lt;&gt;"a landscape",C44&lt;&gt;"a portrait",C44&lt;&gt;"a still life"),VLOOKUP(RANDBETWEEN(1,100),Table355[],2)," ")</f>
        <v xml:space="preserve"> </v>
      </c>
      <c r="G44" s="43" t="str">
        <f ca="1">IF(AND(D44="depicting",C44&lt;&gt;"a landscape",C44&lt;&gt;"a still life",C44&lt;&gt;"a portrait"),VLOOKUP(RANDBETWEEN(1,6259),Table354[],2)," ")</f>
        <v xml:space="preserve"> </v>
      </c>
      <c r="H44" s="43" t="str">
        <f ca="1">IF(AND(D44="depicting",C44&lt;&gt;"a still life",C44&lt;&gt;"a portrait",C44&lt;&gt;"a landscape"),VLOOKUP(RANDBETWEEN(1,2),Table357[],2)," ")</f>
        <v xml:space="preserve"> </v>
      </c>
      <c r="I44" s="44" t="str">
        <f ca="1">IF(AND(D44="depicting",C44&lt;&gt;"a still life",C44&lt;&gt;"a portrait",C44&lt;&gt;"a landscape"),VLOOKUP(RANDBETWEEN(1,25),Table358[],2)," ")</f>
        <v xml:space="preserve"> </v>
      </c>
    </row>
    <row r="45" spans="1:12" ht="16.5" thickBot="1" x14ac:dyDescent="0.3">
      <c r="A45" s="73"/>
      <c r="B45" s="45" t="str">
        <f ca="1">IF(E43="book","The book has pages made of "," ")</f>
        <v xml:space="preserve"> </v>
      </c>
      <c r="C45" s="46" t="str">
        <f ca="1">IF(E43="book",VLOOKUP(RANDBETWEEN(1,27),Table348[],2)," ")</f>
        <v xml:space="preserve"> </v>
      </c>
      <c r="D45" s="47"/>
      <c r="E45" s="47"/>
      <c r="F45" s="47"/>
      <c r="G45" s="47"/>
      <c r="H45" s="47"/>
      <c r="I45" s="48"/>
    </row>
    <row r="46" spans="1:12" ht="17.25" thickTop="1" thickBot="1" x14ac:dyDescent="0.3">
      <c r="A46" s="50"/>
    </row>
    <row r="47" spans="1:12" ht="17.25" thickTop="1" thickBot="1" x14ac:dyDescent="0.3">
      <c r="A47" s="51" t="str">
        <f ca="1">IF(AND($B$8&gt;=1,$B$8&lt;=18),1,IF(AND($C$8&gt;=1,$C$8&lt;18),1," "))</f>
        <v xml:space="preserve"> </v>
      </c>
      <c r="B47" s="52" t="str">
        <f ca="1">IF(AND(A47&gt;=1,A47&lt;=18),"You have found"," ")</f>
        <v xml:space="preserve"> </v>
      </c>
      <c r="C47" s="52" t="str">
        <f ca="1">IF(AND(A47&gt;=1,A47&lt;=18),IF(E47="a plain gem"," ",VLOOKUP(RANDBETWEEN(1,20),Table3[], 2))," ")</f>
        <v xml:space="preserve"> </v>
      </c>
      <c r="D47" s="52" t="str">
        <f ca="1">IF(A47=" "," ",IF(AND(A47&gt;=1,E47="a plain gem")," ",VLOOKUP(RANDBETWEEN(1,20),Table1[],2)))</f>
        <v xml:space="preserve"> </v>
      </c>
      <c r="E47" s="52" t="str">
        <f ca="1">IF(AND(A47&gt;=1,A47&lt;=18), VLOOKUP(RANDBETWEEN(1,100),Table31[],2)," ")</f>
        <v xml:space="preserve"> </v>
      </c>
      <c r="F47" s="52" t="str">
        <f ca="1">IF(AND(A47&gt;=1,A47&lt;=18),VLOOKUP(RANDBETWEEN(1,6),Table29[],2)," ")</f>
        <v xml:space="preserve"> </v>
      </c>
      <c r="G47" s="52"/>
      <c r="H47" s="52"/>
      <c r="I47" s="52"/>
      <c r="J47" s="52"/>
      <c r="K47" s="52"/>
      <c r="L47" s="53"/>
    </row>
    <row r="48" spans="1:12" ht="16.5" thickTop="1" x14ac:dyDescent="0.25">
      <c r="A48" s="72"/>
      <c r="B48" s="54" t="str">
        <f ca="1">IF(AND(A47&gt;=1,E47="a plain gem")," ",IF(AND(A47&gt;=1,A47&lt;=18),"It has"," "))</f>
        <v xml:space="preserve"> </v>
      </c>
      <c r="C48" s="54" t="str">
        <f ca="1">IF(AND(A47&gt;=1,A47&lt;=18),IF(E47="a plain gem", "It is", VLOOKUP(RANDBETWEEN(1,4),Table36[],2))," ")</f>
        <v xml:space="preserve"> </v>
      </c>
      <c r="D48" s="54" t="str">
        <f ca="1">IF(AND(A47&gt;=1,A47&lt;=18),VLOOKUP(RANDBETWEEN(1,20),Table13[],2)," ")</f>
        <v xml:space="preserve"> </v>
      </c>
      <c r="E48" s="54" t="str">
        <f ca="1">IF(A47=" ", " ",IF(AND(A47&gt;=1,A47&lt;=18),IF(E47="a plain gem","and","gems")))</f>
        <v xml:space="preserve"> </v>
      </c>
      <c r="F48" s="54" t="str">
        <f ca="1">IF(A47=" "," ",IF(E47="a plain gem"," ","that are "))</f>
        <v xml:space="preserve"> </v>
      </c>
      <c r="G48" s="54" t="str">
        <f ca="1">IF(H48="both",VLOOKUP(RANDBETWEEN(1,8),Table15[],2)," ")</f>
        <v xml:space="preserve"> </v>
      </c>
      <c r="H48" s="54" t="str">
        <f ca="1">IF(AND(A47&gt;=1,A47&lt;=18),VLOOKUP(RANDBETWEEN(1,20),Table14[],2)," ")</f>
        <v xml:space="preserve"> </v>
      </c>
      <c r="I48" s="54" t="str">
        <f ca="1">IF(H48="both",VLOOKUP(RANDBETWEEN(1,11),Table14[],2)," ")</f>
        <v xml:space="preserve"> </v>
      </c>
      <c r="J48" s="54" t="str">
        <f ca="1">IF(H48="both","and"," ")</f>
        <v xml:space="preserve"> </v>
      </c>
      <c r="K48" s="54" t="str">
        <f ca="1">IF(H48="both",VLOOKUP(RANDBETWEEN(1,11),Table14[],2)," ")</f>
        <v xml:space="preserve"> </v>
      </c>
      <c r="L48" s="55" t="str">
        <f ca="1">IF(A47=" "," ","in color")</f>
        <v xml:space="preserve"> </v>
      </c>
    </row>
    <row r="49" spans="1:12" ht="16.5" thickBot="1" x14ac:dyDescent="0.3">
      <c r="A49" s="73"/>
      <c r="B49" s="56" t="str">
        <f ca="1">IF(C47="a carved","It is carved with a depiction of"," ")</f>
        <v xml:space="preserve"> </v>
      </c>
      <c r="C49" s="57" t="str">
        <f ca="1">IF(B49="It is carved with a depiction of",VLOOKUP(RANDBETWEEN(1,6259),Table354[],2)," ")</f>
        <v xml:space="preserve"> </v>
      </c>
      <c r="D49" s="57" t="str">
        <f ca="1">IF(B49="It is carved with a depiction of",VLOOKUP(RANDBETWEEN(1,100),Table355[],2)," ")</f>
        <v xml:space="preserve"> </v>
      </c>
      <c r="E49" s="57" t="str">
        <f ca="1">IF(B49="It is carved with a depiction of",VLOOKUP(RANDBETWEEN(1,6259),Table354[],2)," ")</f>
        <v xml:space="preserve"> </v>
      </c>
      <c r="F49" s="57" t="str">
        <f ca="1">IF(B49="It is carved with a depiction of",VLOOKUP(RANDBETWEEN(1,2),Table357[],2)," ")</f>
        <v xml:space="preserve"> </v>
      </c>
      <c r="G49" s="57" t="str">
        <f ca="1">IF(B49="It is carved with a depiction of",VLOOKUP(RANDBETWEEN(1,25),Table358[],2)," ")</f>
        <v xml:space="preserve"> </v>
      </c>
      <c r="H49" s="57"/>
      <c r="I49" s="57"/>
      <c r="J49" s="57"/>
      <c r="K49" s="57"/>
      <c r="L49" s="58"/>
    </row>
    <row r="50" spans="1:12" ht="17.25" thickTop="1" thickBot="1" x14ac:dyDescent="0.3">
      <c r="A50" s="50"/>
    </row>
    <row r="51" spans="1:12" ht="17.25" thickTop="1" thickBot="1" x14ac:dyDescent="0.3">
      <c r="A51" s="51" t="str">
        <f ca="1">IF(AND($B$8&gt;=2,$B$8&lt;=18),2,IF(AND($C$8&gt;=2,$C$8&lt;18),2," "))</f>
        <v xml:space="preserve"> </v>
      </c>
      <c r="B51" s="52" t="str">
        <f ca="1">IF(AND(A51&gt;=1,A51&lt;=18),"You have found"," ")</f>
        <v xml:space="preserve"> </v>
      </c>
      <c r="C51" s="52" t="str">
        <f ca="1">IF(AND(A51&gt;=1,A51&lt;=18),IF(E51="a plain gem"," ",VLOOKUP(RANDBETWEEN(1,20),Table3[], 2))," ")</f>
        <v xml:space="preserve"> </v>
      </c>
      <c r="D51" s="52" t="str">
        <f ca="1">IF(A51=" "," ",IF(AND(A51&gt;=1,E51="a plain gem")," ",VLOOKUP(RANDBETWEEN(1,20),Table1[],2)))</f>
        <v xml:space="preserve"> </v>
      </c>
      <c r="E51" s="52" t="str">
        <f ca="1">IF(AND(A51&gt;=1,A51&lt;=18), VLOOKUP(RANDBETWEEN(1,100),Table31[],2)," ")</f>
        <v xml:space="preserve"> </v>
      </c>
      <c r="F51" s="52" t="str">
        <f ca="1">IF(AND(A51&gt;=1,A51&lt;=18),VLOOKUP(RANDBETWEEN(1,6),Table29[],2)," ")</f>
        <v xml:space="preserve"> </v>
      </c>
      <c r="G51" s="52"/>
      <c r="H51" s="52"/>
      <c r="I51" s="52"/>
      <c r="J51" s="52"/>
      <c r="K51" s="52"/>
      <c r="L51" s="53"/>
    </row>
    <row r="52" spans="1:12" ht="16.5" thickTop="1" x14ac:dyDescent="0.25">
      <c r="A52" s="72"/>
      <c r="B52" s="54" t="str">
        <f ca="1">IF(AND(A51&gt;=1,E51="a plain gem")," ",IF(AND(A51&gt;=1,A51&lt;=18),"It has"," "))</f>
        <v xml:space="preserve"> </v>
      </c>
      <c r="C52" s="54" t="str">
        <f ca="1">IF(AND(A51&gt;=1,A51&lt;=18),IF(E51="a plain gem", "It is", VLOOKUP(RANDBETWEEN(1,4),Table36[],2))," ")</f>
        <v xml:space="preserve"> </v>
      </c>
      <c r="D52" s="54" t="str">
        <f ca="1">IF(AND(A51&gt;=1,A51&lt;=18),VLOOKUP(RANDBETWEEN(1,20),Table13[],2)," ")</f>
        <v xml:space="preserve"> </v>
      </c>
      <c r="E52" s="54" t="str">
        <f ca="1">IF(A51=" ", " ",IF(AND(A51&gt;=1,A51&lt;=18),IF(E51="a plain gem","and","gems")))</f>
        <v xml:space="preserve"> </v>
      </c>
      <c r="F52" s="54" t="str">
        <f ca="1">IF(A51=" "," ",IF(E51="a plain gem"," ","that are "))</f>
        <v xml:space="preserve"> </v>
      </c>
      <c r="G52" s="54" t="str">
        <f ca="1">IF(H52="both",VLOOKUP(RANDBETWEEN(1,8),Table15[],2)," ")</f>
        <v xml:space="preserve"> </v>
      </c>
      <c r="H52" s="54" t="str">
        <f ca="1">IF(AND(A51&gt;=1,A51&lt;=18),VLOOKUP(RANDBETWEEN(1,20),Table14[],2)," ")</f>
        <v xml:space="preserve"> </v>
      </c>
      <c r="I52" s="54" t="str">
        <f ca="1">IF(H52="both",VLOOKUP(RANDBETWEEN(1,11),Table14[],2)," ")</f>
        <v xml:space="preserve"> </v>
      </c>
      <c r="J52" s="54" t="str">
        <f ca="1">IF(H52="both","and"," ")</f>
        <v xml:space="preserve"> </v>
      </c>
      <c r="K52" s="54" t="str">
        <f ca="1">IF(H52="both",VLOOKUP(RANDBETWEEN(1,11),Table14[],2)," ")</f>
        <v xml:space="preserve"> </v>
      </c>
      <c r="L52" s="55" t="str">
        <f ca="1">IF(A51=" "," ","in color")</f>
        <v xml:space="preserve"> </v>
      </c>
    </row>
    <row r="53" spans="1:12" ht="16.5" thickBot="1" x14ac:dyDescent="0.3">
      <c r="A53" s="73"/>
      <c r="B53" s="56" t="str">
        <f ca="1">IF(C51="a carved","It is carved with a depiction of a"," ")</f>
        <v xml:space="preserve"> </v>
      </c>
      <c r="C53" s="57"/>
      <c r="D53" s="57"/>
      <c r="E53" s="57"/>
      <c r="F53" s="57"/>
      <c r="G53" s="57"/>
      <c r="H53" s="57"/>
      <c r="I53" s="57"/>
      <c r="J53" s="57"/>
      <c r="K53" s="57"/>
      <c r="L53" s="58"/>
    </row>
    <row r="54" spans="1:12" ht="17.25" thickTop="1" thickBot="1" x14ac:dyDescent="0.3">
      <c r="A54" s="50"/>
    </row>
    <row r="55" spans="1:12" ht="17.25" thickTop="1" thickBot="1" x14ac:dyDescent="0.3">
      <c r="A55" s="59" t="str">
        <f ca="1">IF(AND($B$8&gt;=3,$B$8&lt;=18),3,IF(AND($C$8&gt;=3,$C$8&lt;18),3," "))</f>
        <v xml:space="preserve"> </v>
      </c>
      <c r="B55" s="60" t="str">
        <f ca="1">IF(AND(A55&gt;=1,A55&lt;=18),"You have found"," ")</f>
        <v xml:space="preserve"> </v>
      </c>
      <c r="C55" s="60" t="str">
        <f ca="1">IF(AND(A55&gt;=1,A55&lt;=18),IF(E55="a plain gem"," ",VLOOKUP(RANDBETWEEN(1,20),Table3[], 2))," ")</f>
        <v xml:space="preserve"> </v>
      </c>
      <c r="D55" s="60" t="str">
        <f ca="1">IF(A55=" "," ",IF(AND(A55&gt;=1,E55="a plain gem")," ",VLOOKUP(RANDBETWEEN(1,20),Table1[],2)))</f>
        <v xml:space="preserve"> </v>
      </c>
      <c r="E55" s="60" t="str">
        <f ca="1">IF(AND(A55&gt;=1,A55&lt;=18), VLOOKUP(RANDBETWEEN(1,100),Table31[],2)," ")</f>
        <v xml:space="preserve"> </v>
      </c>
      <c r="F55" s="60" t="str">
        <f ca="1">IF(AND(A55&gt;=1,A55&lt;=18),VLOOKUP(RANDBETWEEN(1,6),Table29[],2)," ")</f>
        <v xml:space="preserve"> </v>
      </c>
      <c r="G55" s="60"/>
      <c r="H55" s="60"/>
      <c r="I55" s="60"/>
      <c r="J55" s="60"/>
      <c r="K55" s="60"/>
      <c r="L55" s="61"/>
    </row>
    <row r="56" spans="1:12" ht="16.5" thickTop="1" x14ac:dyDescent="0.25">
      <c r="A56" s="72"/>
      <c r="B56" s="62" t="str">
        <f ca="1">IF(AND(A55&gt;=1,E55="a plain gem")," ",IF(AND(A55&gt;=1,A55&lt;=18),"It has"," "))</f>
        <v xml:space="preserve"> </v>
      </c>
      <c r="C56" s="62" t="str">
        <f ca="1">IF(AND(A55&gt;=1,A55&lt;=18),IF(E55="a plain gem", "It is", VLOOKUP(RANDBETWEEN(1,4),Table36[],2))," ")</f>
        <v xml:space="preserve"> </v>
      </c>
      <c r="D56" s="62" t="str">
        <f ca="1">IF(AND(A55&gt;=1,A55&lt;=18),VLOOKUP(RANDBETWEEN(1,20),Table13[],2)," ")</f>
        <v xml:space="preserve"> </v>
      </c>
      <c r="E56" s="62" t="str">
        <f ca="1">IF(A55=" ", " ",IF(AND(A55&gt;=1,A55&lt;=18),IF(E55="a plain gem","and","gems")))</f>
        <v xml:space="preserve"> </v>
      </c>
      <c r="F56" s="62" t="str">
        <f ca="1">IF(A55=" "," ",IF(E55="a plain gem"," ","that are "))</f>
        <v xml:space="preserve"> </v>
      </c>
      <c r="G56" s="62" t="str">
        <f ca="1">IF(H56="both",VLOOKUP(RANDBETWEEN(1,8),Table15[],2)," ")</f>
        <v xml:space="preserve"> </v>
      </c>
      <c r="H56" s="62" t="str">
        <f ca="1">IF(AND(A55&gt;=1,A55&lt;=18),VLOOKUP(RANDBETWEEN(1,20),Table14[],2)," ")</f>
        <v xml:space="preserve"> </v>
      </c>
      <c r="I56" s="62" t="str">
        <f ca="1">IF(H56="both",VLOOKUP(RANDBETWEEN(1,11),Table14[],2)," ")</f>
        <v xml:space="preserve"> </v>
      </c>
      <c r="J56" s="62" t="str">
        <f ca="1">IF(H56="both","and"," ")</f>
        <v xml:space="preserve"> </v>
      </c>
      <c r="K56" s="62" t="str">
        <f ca="1">IF(H56="both",VLOOKUP(RANDBETWEEN(1,11),Table14[],2)," ")</f>
        <v xml:space="preserve"> </v>
      </c>
      <c r="L56" s="63" t="str">
        <f ca="1">IF(A55=" "," ","in color")</f>
        <v xml:space="preserve"> </v>
      </c>
    </row>
    <row r="57" spans="1:12" ht="16.5" thickBot="1" x14ac:dyDescent="0.3">
      <c r="A57" s="73"/>
      <c r="B57" s="64" t="str">
        <f ca="1">IF(C55="a carved","It is carved with a depiction of"," ")</f>
        <v xml:space="preserve"> </v>
      </c>
      <c r="C57" s="65" t="str">
        <f ca="1">IF(B57="It is carved with a depiction of",VLOOKUP(RANDBETWEEN(1,6259),Table354[],2)," ")</f>
        <v xml:space="preserve"> </v>
      </c>
      <c r="D57" s="65" t="str">
        <f ca="1">IF(B57="It is carved with a depiction of",VLOOKUP(RANDBETWEEN(1,100),Table355[],2)," ")</f>
        <v xml:space="preserve"> </v>
      </c>
      <c r="E57" s="65" t="str">
        <f ca="1">IF(B57="It is carved with a depiction of",VLOOKUP(RANDBETWEEN(1,6259),Table354[],2)," ")</f>
        <v xml:space="preserve"> </v>
      </c>
      <c r="F57" s="65" t="str">
        <f ca="1">IF(B57="It is carved with a depiction of",VLOOKUP(RANDBETWEEN(1,2),Table357[],2)," ")</f>
        <v xml:space="preserve"> </v>
      </c>
      <c r="G57" s="65" t="str">
        <f ca="1">IF(B57="It is carved with a depiction of",VLOOKUP(RANDBETWEEN(1,25),Table358[],2)," ")</f>
        <v xml:space="preserve"> </v>
      </c>
      <c r="H57" s="65"/>
      <c r="I57" s="65"/>
      <c r="J57" s="65"/>
      <c r="K57" s="65"/>
      <c r="L57" s="66"/>
    </row>
    <row r="58" spans="1:12" ht="17.25" thickTop="1" thickBot="1" x14ac:dyDescent="0.3">
      <c r="A58" s="50"/>
    </row>
    <row r="59" spans="1:12" ht="17.25" thickTop="1" thickBot="1" x14ac:dyDescent="0.3">
      <c r="A59" s="51" t="str">
        <f ca="1">IF(AND($B$8&gt;=4,$B$8&lt;=18),4,IF(AND($C$8&gt;=4,$C$8&lt;18),4," "))</f>
        <v xml:space="preserve"> </v>
      </c>
      <c r="B59" s="52" t="str">
        <f ca="1">IF(AND(A59&gt;=1,A59&lt;=18),"You have found"," ")</f>
        <v xml:space="preserve"> </v>
      </c>
      <c r="C59" s="52" t="str">
        <f ca="1">IF(AND(A59&gt;=1,A59&lt;=18),IF(E59="a plain gem"," ",VLOOKUP(RANDBETWEEN(1,20),Table3[], 2))," ")</f>
        <v xml:space="preserve"> </v>
      </c>
      <c r="D59" s="52" t="str">
        <f ca="1">IF(A59=" "," ",IF(AND(A59&gt;=1,E59="a plain gem")," ",VLOOKUP(RANDBETWEEN(1,20),Table1[],2)))</f>
        <v xml:space="preserve"> </v>
      </c>
      <c r="E59" s="52" t="str">
        <f ca="1">IF(AND(A59&gt;=1,A59&lt;=18), VLOOKUP(RANDBETWEEN(1,100),Table31[],2)," ")</f>
        <v xml:space="preserve"> </v>
      </c>
      <c r="F59" s="52" t="str">
        <f ca="1">IF(AND(A59&gt;=1,A59&lt;=18),VLOOKUP(RANDBETWEEN(1,6),Table29[],2)," ")</f>
        <v xml:space="preserve"> </v>
      </c>
      <c r="G59" s="52"/>
      <c r="H59" s="52"/>
      <c r="I59" s="52"/>
      <c r="J59" s="52"/>
      <c r="K59" s="52"/>
      <c r="L59" s="53"/>
    </row>
    <row r="60" spans="1:12" ht="16.5" thickTop="1" x14ac:dyDescent="0.25">
      <c r="A60" s="72"/>
      <c r="B60" s="54" t="str">
        <f ca="1">IF(AND(A59&gt;=1,E59="a plain gem")," ",IF(AND(A59&gt;=1,A59&lt;=18),"It has"," "))</f>
        <v xml:space="preserve"> </v>
      </c>
      <c r="C60" s="54" t="str">
        <f ca="1">IF(AND(A59&gt;=1,A59&lt;=18),IF(E59="a plain gem", "It is", VLOOKUP(RANDBETWEEN(1,4),Table36[],2))," ")</f>
        <v xml:space="preserve"> </v>
      </c>
      <c r="D60" s="54" t="str">
        <f ca="1">IF(AND(A59&gt;=1,A59&lt;=18),VLOOKUP(RANDBETWEEN(1,20),Table13[],2)," ")</f>
        <v xml:space="preserve"> </v>
      </c>
      <c r="E60" s="54" t="str">
        <f ca="1">IF(A59=" ", " ",IF(AND(A59&gt;=1,A59&lt;=18),IF(E59="a plain gem","and","gems")))</f>
        <v xml:space="preserve"> </v>
      </c>
      <c r="F60" s="54" t="str">
        <f ca="1">IF(A59=" "," ",IF(E59="a plain gem"," ","that are "))</f>
        <v xml:space="preserve"> </v>
      </c>
      <c r="G60" s="54" t="str">
        <f ca="1">IF(H60="both",VLOOKUP(RANDBETWEEN(1,8),Table15[],2)," ")</f>
        <v xml:space="preserve"> </v>
      </c>
      <c r="H60" s="54" t="str">
        <f ca="1">IF(AND(A59&gt;=1,A59&lt;=18),VLOOKUP(RANDBETWEEN(1,20),Table14[],2)," ")</f>
        <v xml:space="preserve"> </v>
      </c>
      <c r="I60" s="54" t="str">
        <f ca="1">IF(H60="both",VLOOKUP(RANDBETWEEN(1,11),Table14[],2)," ")</f>
        <v xml:space="preserve"> </v>
      </c>
      <c r="J60" s="54" t="str">
        <f ca="1">IF(H60="both","and"," ")</f>
        <v xml:space="preserve"> </v>
      </c>
      <c r="K60" s="54" t="str">
        <f ca="1">IF(H60="both",VLOOKUP(RANDBETWEEN(1,11),Table14[],2)," ")</f>
        <v xml:space="preserve"> </v>
      </c>
      <c r="L60" s="55" t="str">
        <f ca="1">IF(A59=" "," ","in color")</f>
        <v xml:space="preserve"> </v>
      </c>
    </row>
    <row r="61" spans="1:12" ht="16.5" thickBot="1" x14ac:dyDescent="0.3">
      <c r="A61" s="73"/>
      <c r="B61" s="56" t="str">
        <f ca="1">IF(C59="a carved","It is carved with a depiction of"," ")</f>
        <v xml:space="preserve"> </v>
      </c>
      <c r="C61" s="57" t="str">
        <f ca="1">IF(B61="It is carved with a depiction of",VLOOKUP(RANDBETWEEN(1,6259),Table354[],2)," ")</f>
        <v xml:space="preserve"> </v>
      </c>
      <c r="D61" s="57" t="str">
        <f ca="1">IF(B61="It is carved with a depiction of",VLOOKUP(RANDBETWEEN(1,100),Table355[],2)," ")</f>
        <v xml:space="preserve"> </v>
      </c>
      <c r="E61" s="57" t="str">
        <f ca="1">IF(B61="It is carved with a depiction of",VLOOKUP(RANDBETWEEN(1,6259),Table354[],2)," ")</f>
        <v xml:space="preserve"> </v>
      </c>
      <c r="F61" s="57" t="str">
        <f ca="1">IF(B61="It is carved with a depiction of",VLOOKUP(RANDBETWEEN(1,2),Table357[],2)," ")</f>
        <v xml:space="preserve"> </v>
      </c>
      <c r="G61" s="57" t="str">
        <f ca="1">IF(B61="It is carved with a depiction of",VLOOKUP(RANDBETWEEN(1,25),Table358[],2)," ")</f>
        <v xml:space="preserve"> </v>
      </c>
      <c r="H61" s="57"/>
      <c r="I61" s="57"/>
      <c r="J61" s="57"/>
      <c r="K61" s="57"/>
      <c r="L61" s="58"/>
    </row>
    <row r="62" spans="1:12" ht="17.25" thickTop="1" thickBot="1" x14ac:dyDescent="0.3">
      <c r="A62" s="50"/>
    </row>
    <row r="63" spans="1:12" ht="17.25" thickTop="1" thickBot="1" x14ac:dyDescent="0.3">
      <c r="A63" s="59" t="str">
        <f ca="1">IF(AND($B$8&gt;=5,$B$8&lt;=18),5,IF(AND($C$8&gt;=5,$C$8&lt;18),5," "))</f>
        <v xml:space="preserve"> </v>
      </c>
      <c r="B63" s="60" t="str">
        <f ca="1">IF(AND(A63&gt;=1,A63&lt;=18),"You have found"," ")</f>
        <v xml:space="preserve"> </v>
      </c>
      <c r="C63" s="60" t="str">
        <f ca="1">IF(AND(A63&gt;=1,A63&lt;=18),IF(E63="a plain gem"," ",VLOOKUP(RANDBETWEEN(1,20),Table3[], 2))," ")</f>
        <v xml:space="preserve"> </v>
      </c>
      <c r="D63" s="60" t="str">
        <f ca="1">IF(A63=" "," ",IF(AND(A63&gt;=1,E63="a plain gem")," ",VLOOKUP(RANDBETWEEN(1,20),Table1[],2)))</f>
        <v xml:space="preserve"> </v>
      </c>
      <c r="E63" s="60" t="str">
        <f ca="1">IF(AND(A63&gt;=1,A63&lt;=18), VLOOKUP(RANDBETWEEN(1,100),Table31[],2)," ")</f>
        <v xml:space="preserve"> </v>
      </c>
      <c r="F63" s="60" t="str">
        <f ca="1">IF(AND(A63&gt;=1,A63&lt;=18),VLOOKUP(RANDBETWEEN(1,6),Table29[],2)," ")</f>
        <v xml:space="preserve"> </v>
      </c>
      <c r="G63" s="60"/>
      <c r="H63" s="60"/>
      <c r="I63" s="60"/>
      <c r="J63" s="60"/>
      <c r="K63" s="60"/>
      <c r="L63" s="61"/>
    </row>
    <row r="64" spans="1:12" ht="16.5" thickTop="1" x14ac:dyDescent="0.25">
      <c r="A64" s="72"/>
      <c r="B64" s="62" t="str">
        <f ca="1">IF(AND(A63&gt;=1,E63="a plain gem")," ",IF(AND(A63&gt;=1,A63&lt;=18),"It has"," "))</f>
        <v xml:space="preserve"> </v>
      </c>
      <c r="C64" s="62" t="str">
        <f ca="1">IF(AND(A63&gt;=1,A63&lt;=18),IF(E63="a plain gem", "It is", VLOOKUP(RANDBETWEEN(1,4),Table36[],2))," ")</f>
        <v xml:space="preserve"> </v>
      </c>
      <c r="D64" s="62" t="str">
        <f ca="1">IF(AND(A63&gt;=1,A63&lt;=18),VLOOKUP(RANDBETWEEN(1,20),Table13[],2)," ")</f>
        <v xml:space="preserve"> </v>
      </c>
      <c r="E64" s="62" t="str">
        <f ca="1">IF(A63=" ", " ",IF(AND(A63&gt;=1,A63&lt;=18),IF(E63="a plain gem","and","gems")))</f>
        <v xml:space="preserve"> </v>
      </c>
      <c r="F64" s="62" t="str">
        <f ca="1">IF(A63=" "," ",IF(E63="a plain gem"," ","that are "))</f>
        <v xml:space="preserve"> </v>
      </c>
      <c r="G64" s="62" t="str">
        <f ca="1">IF(H64="both",VLOOKUP(RANDBETWEEN(1,8),Table15[],2)," ")</f>
        <v xml:space="preserve"> </v>
      </c>
      <c r="H64" s="62" t="str">
        <f ca="1">IF(AND(A63&gt;=1,A63&lt;=18),VLOOKUP(RANDBETWEEN(1,20),Table14[],2)," ")</f>
        <v xml:space="preserve"> </v>
      </c>
      <c r="I64" s="62" t="str">
        <f ca="1">IF(H64="both",VLOOKUP(RANDBETWEEN(1,11),Table14[],2)," ")</f>
        <v xml:space="preserve"> </v>
      </c>
      <c r="J64" s="62" t="str">
        <f ca="1">IF(H64="both","and"," ")</f>
        <v xml:space="preserve"> </v>
      </c>
      <c r="K64" s="62" t="str">
        <f ca="1">IF(H64="both",VLOOKUP(RANDBETWEEN(1,11),Table14[],2)," ")</f>
        <v xml:space="preserve"> </v>
      </c>
      <c r="L64" s="63" t="str">
        <f ca="1">IF(A63=" "," ","in color")</f>
        <v xml:space="preserve"> </v>
      </c>
    </row>
    <row r="65" spans="1:12" ht="16.5" thickBot="1" x14ac:dyDescent="0.3">
      <c r="A65" s="73"/>
      <c r="B65" s="64" t="str">
        <f ca="1">IF(C63="a carved","It is carved with a depiction of"," ")</f>
        <v xml:space="preserve"> </v>
      </c>
      <c r="C65" s="65" t="str">
        <f ca="1">IF(B65="It is carved with a depiction of",VLOOKUP(RANDBETWEEN(1,6259),Table354[],2)," ")</f>
        <v xml:space="preserve"> </v>
      </c>
      <c r="D65" s="65" t="str">
        <f ca="1">IF(B65="It is carved with a depiction of",VLOOKUP(RANDBETWEEN(1,100),Table355[],2)," ")</f>
        <v xml:space="preserve"> </v>
      </c>
      <c r="E65" s="65" t="str">
        <f ca="1">IF(B65="It is carved with a depiction of",VLOOKUP(RANDBETWEEN(1,6259),Table354[],2)," ")</f>
        <v xml:space="preserve"> </v>
      </c>
      <c r="F65" s="65" t="str">
        <f ca="1">IF(B65="It is carved with a depiction of",VLOOKUP(RANDBETWEEN(1,2),Table357[],2)," ")</f>
        <v xml:space="preserve"> </v>
      </c>
      <c r="G65" s="65" t="str">
        <f ca="1">IF(B65="It is carved with a depiction of",VLOOKUP(RANDBETWEEN(1,25),Table358[],2)," ")</f>
        <v xml:space="preserve"> </v>
      </c>
      <c r="H65" s="65"/>
      <c r="I65" s="65"/>
      <c r="J65" s="65"/>
      <c r="K65" s="65"/>
      <c r="L65" s="66"/>
    </row>
    <row r="66" spans="1:12" ht="17.25" thickTop="1" thickBot="1" x14ac:dyDescent="0.3">
      <c r="I66" s="86"/>
      <c r="J66" s="85"/>
    </row>
    <row r="67" spans="1:12" ht="17.25" thickTop="1" thickBot="1" x14ac:dyDescent="0.3">
      <c r="A67" s="51" t="str">
        <f ca="1">IF(AND($B$8&gt;=6,$B$8&lt;=18),6,IF(AND($C$8&gt;=6,$C$8&lt;18),6," "))</f>
        <v xml:space="preserve"> </v>
      </c>
      <c r="B67" s="52" t="str">
        <f ca="1">IF(AND(A67&gt;=1,A67&lt;=18),"You have found"," ")</f>
        <v xml:space="preserve"> </v>
      </c>
      <c r="C67" s="52" t="str">
        <f ca="1">IF(AND(A67&gt;=1,A67&lt;=18),IF(E67="a plain gem"," ",VLOOKUP(RANDBETWEEN(1,20),Table3[], 2))," ")</f>
        <v xml:space="preserve"> </v>
      </c>
      <c r="D67" s="52" t="str">
        <f ca="1">IF(A67=" "," ",IF(AND(A67&gt;=1,E67="a plain gem")," ",VLOOKUP(RANDBETWEEN(1,20),Table1[],2)))</f>
        <v xml:space="preserve"> </v>
      </c>
      <c r="E67" s="52" t="str">
        <f ca="1">IF(AND(A67&gt;=1,A67&lt;=18), VLOOKUP(RANDBETWEEN(1,100),Table31[],2)," ")</f>
        <v xml:space="preserve"> </v>
      </c>
      <c r="F67" s="52" t="str">
        <f ca="1">IF(AND(A67&gt;=1,A67&lt;=18),VLOOKUP(RANDBETWEEN(1,6),Table29[],2)," ")</f>
        <v xml:space="preserve"> </v>
      </c>
      <c r="G67" s="52"/>
      <c r="H67" s="52"/>
      <c r="I67" s="52"/>
      <c r="J67" s="52"/>
      <c r="K67" s="52"/>
      <c r="L67" s="53"/>
    </row>
    <row r="68" spans="1:12" ht="16.5" thickTop="1" x14ac:dyDescent="0.25">
      <c r="A68" s="72"/>
      <c r="B68" s="54" t="str">
        <f ca="1">IF(AND(A67&gt;=1,E67="a plain gem")," ",IF(AND(A67&gt;=1,A67&lt;=18),"It has"," "))</f>
        <v xml:space="preserve"> </v>
      </c>
      <c r="C68" s="54" t="str">
        <f ca="1">IF(AND(A67&gt;=1,A67&lt;=18),IF(E67="a plain gem", "It is", VLOOKUP(RANDBETWEEN(1,4),Table36[],2))," ")</f>
        <v xml:space="preserve"> </v>
      </c>
      <c r="D68" s="54" t="str">
        <f ca="1">IF(AND(A67&gt;=1,A67&lt;=18),VLOOKUP(RANDBETWEEN(1,20),Table13[],2)," ")</f>
        <v xml:space="preserve"> </v>
      </c>
      <c r="E68" s="54" t="str">
        <f ca="1">IF(A67=" ", " ",IF(AND(A67&gt;=1,A67&lt;=18),IF(E67="a plain gem","and","gems")))</f>
        <v xml:space="preserve"> </v>
      </c>
      <c r="F68" s="54" t="str">
        <f ca="1">IF(A67=" "," ",IF(E67="a plain gem"," ","that are "))</f>
        <v xml:space="preserve"> </v>
      </c>
      <c r="G68" s="54" t="str">
        <f ca="1">IF(H68="both",VLOOKUP(RANDBETWEEN(1,8),Table15[],2)," ")</f>
        <v xml:space="preserve"> </v>
      </c>
      <c r="H68" s="54" t="str">
        <f ca="1">IF(AND(A67&gt;=1,A67&lt;=18),VLOOKUP(RANDBETWEEN(1,20),Table14[],2)," ")</f>
        <v xml:space="preserve"> </v>
      </c>
      <c r="I68" s="54" t="str">
        <f ca="1">IF(H68="both",VLOOKUP(RANDBETWEEN(1,11),Table14[],2)," ")</f>
        <v xml:space="preserve"> </v>
      </c>
      <c r="J68" s="54" t="str">
        <f ca="1">IF(H68="both","and"," ")</f>
        <v xml:space="preserve"> </v>
      </c>
      <c r="K68" s="54" t="str">
        <f ca="1">IF(H68="both",VLOOKUP(RANDBETWEEN(1,11),Table14[],2)," ")</f>
        <v xml:space="preserve"> </v>
      </c>
      <c r="L68" s="55" t="str">
        <f ca="1">IF(A67=" "," ","in color")</f>
        <v xml:space="preserve"> </v>
      </c>
    </row>
    <row r="69" spans="1:12" ht="16.5" thickBot="1" x14ac:dyDescent="0.3">
      <c r="A69" s="73"/>
      <c r="B69" s="56" t="str">
        <f ca="1">IF(C67="a carved","It is carved with a depiction of"," ")</f>
        <v xml:space="preserve"> </v>
      </c>
      <c r="C69" s="57" t="str">
        <f ca="1">IF(B69="It is carved with a depiction of",VLOOKUP(RANDBETWEEN(1,6259),Table354[],2)," ")</f>
        <v xml:space="preserve"> </v>
      </c>
      <c r="D69" s="57" t="str">
        <f ca="1">IF(B69="It is carved with a depiction of",VLOOKUP(RANDBETWEEN(1,100),Table355[],2)," ")</f>
        <v xml:space="preserve"> </v>
      </c>
      <c r="E69" s="57" t="str">
        <f ca="1">IF(B69="It is carved with a depiction of",VLOOKUP(RANDBETWEEN(1,6259),Table354[],2)," ")</f>
        <v xml:space="preserve"> </v>
      </c>
      <c r="F69" s="57" t="str">
        <f ca="1">IF(B69="It is carved with a depiction of",VLOOKUP(RANDBETWEEN(1,2),Table357[],2)," ")</f>
        <v xml:space="preserve"> </v>
      </c>
      <c r="G69" s="57" t="str">
        <f ca="1">IF(B69="It is carved with a depiction of",VLOOKUP(RANDBETWEEN(1,25),Table358[],2)," ")</f>
        <v xml:space="preserve"> </v>
      </c>
      <c r="H69" s="57"/>
      <c r="I69" s="57"/>
      <c r="J69" s="57"/>
      <c r="K69" s="57"/>
      <c r="L69" s="58"/>
    </row>
    <row r="70" spans="1:12" ht="17.25" thickTop="1" thickBot="1" x14ac:dyDescent="0.3">
      <c r="A70" s="50"/>
    </row>
    <row r="71" spans="1:12" ht="17.25" thickTop="1" thickBot="1" x14ac:dyDescent="0.3">
      <c r="A71" s="59" t="str">
        <f ca="1">IF(AND($B$8&gt;=7,$B$8&lt;=18),7,IF(AND($C$8&gt;=7,$C$8&lt;18),7," "))</f>
        <v xml:space="preserve"> </v>
      </c>
      <c r="B71" s="60" t="str">
        <f ca="1">IF(AND(A71&gt;=1,A71&lt;=18),"You have found"," ")</f>
        <v xml:space="preserve"> </v>
      </c>
      <c r="C71" s="60" t="str">
        <f ca="1">IF(AND(A71&gt;=1,A71&lt;=18),IF(E71="a plain gem"," ",VLOOKUP(RANDBETWEEN(1,20),Table3[], 2))," ")</f>
        <v xml:space="preserve"> </v>
      </c>
      <c r="D71" s="60" t="str">
        <f ca="1">IF(A71=" "," ",IF(AND(A71&gt;=1,E71="a plain gem")," ",VLOOKUP(RANDBETWEEN(1,20),Table1[],2)))</f>
        <v xml:space="preserve"> </v>
      </c>
      <c r="E71" s="60" t="str">
        <f ca="1">IF(AND(A71&gt;=1,A71&lt;=18), VLOOKUP(RANDBETWEEN(1,100),Table31[],2)," ")</f>
        <v xml:space="preserve"> </v>
      </c>
      <c r="F71" s="60" t="str">
        <f ca="1">IF(AND(A71&gt;=1,A71&lt;=18),VLOOKUP(RANDBETWEEN(1,6),Table29[],2)," ")</f>
        <v xml:space="preserve"> </v>
      </c>
      <c r="G71" s="60"/>
      <c r="H71" s="60"/>
      <c r="I71" s="60"/>
      <c r="J71" s="60"/>
      <c r="K71" s="60"/>
      <c r="L71" s="61"/>
    </row>
    <row r="72" spans="1:12" ht="16.5" thickTop="1" x14ac:dyDescent="0.25">
      <c r="A72" s="72"/>
      <c r="B72" s="62" t="str">
        <f ca="1">IF(AND(A71&gt;=1,E71="a plain gem")," ",IF(AND(A71&gt;=1,A71&lt;=18),"It has"," "))</f>
        <v xml:space="preserve"> </v>
      </c>
      <c r="C72" s="62" t="str">
        <f ca="1">IF(AND(A71&gt;=1,A71&lt;=18),IF(E71="a plain gem", "It is", VLOOKUP(RANDBETWEEN(1,4),Table36[],2))," ")</f>
        <v xml:space="preserve"> </v>
      </c>
      <c r="D72" s="62" t="str">
        <f ca="1">IF(AND(A71&gt;=1,A71&lt;=18),VLOOKUP(RANDBETWEEN(1,20),Table13[],2)," ")</f>
        <v xml:space="preserve"> </v>
      </c>
      <c r="E72" s="62" t="str">
        <f ca="1">IF(A71=" ", " ",IF(AND(A71&gt;=1,A71&lt;=18),IF(E71="a plain gem","and","gems")))</f>
        <v xml:space="preserve"> </v>
      </c>
      <c r="F72" s="62" t="str">
        <f ca="1">IF(A71=" "," ",IF(E71="a plain gem"," ","that are "))</f>
        <v xml:space="preserve"> </v>
      </c>
      <c r="G72" s="62" t="str">
        <f ca="1">IF(H72="both",VLOOKUP(RANDBETWEEN(1,8),Table15[],2)," ")</f>
        <v xml:space="preserve"> </v>
      </c>
      <c r="H72" s="62" t="str">
        <f ca="1">IF(AND(A71&gt;=1,A71&lt;=18),VLOOKUP(RANDBETWEEN(1,20),Table14[],2)," ")</f>
        <v xml:space="preserve"> </v>
      </c>
      <c r="I72" s="62" t="str">
        <f ca="1">IF(H72="both",VLOOKUP(RANDBETWEEN(1,11),Table14[],2)," ")</f>
        <v xml:space="preserve"> </v>
      </c>
      <c r="J72" s="62" t="str">
        <f ca="1">IF(H72="both","and"," ")</f>
        <v xml:space="preserve"> </v>
      </c>
      <c r="K72" s="62" t="str">
        <f ca="1">IF(H72="both",VLOOKUP(RANDBETWEEN(1,11),Table14[],2)," ")</f>
        <v xml:space="preserve"> </v>
      </c>
      <c r="L72" s="63" t="str">
        <f ca="1">IF(A71=" "," ","in color")</f>
        <v xml:space="preserve"> </v>
      </c>
    </row>
    <row r="73" spans="1:12" ht="16.5" thickBot="1" x14ac:dyDescent="0.3">
      <c r="A73" s="73"/>
      <c r="B73" s="64" t="str">
        <f ca="1">IF(C71="a carved","It is carved with a depiction of a"," ")</f>
        <v xml:space="preserve"> </v>
      </c>
      <c r="C73" s="65"/>
      <c r="D73" s="65"/>
      <c r="E73" s="65"/>
      <c r="F73" s="65"/>
      <c r="G73" s="65"/>
      <c r="H73" s="65"/>
      <c r="I73" s="65"/>
      <c r="J73" s="65"/>
      <c r="K73" s="65"/>
      <c r="L73" s="66"/>
    </row>
    <row r="74" spans="1:12" ht="17.25" thickTop="1" thickBot="1" x14ac:dyDescent="0.3">
      <c r="A74" s="50"/>
    </row>
    <row r="75" spans="1:12" ht="17.25" thickTop="1" thickBot="1" x14ac:dyDescent="0.3">
      <c r="A75" s="51" t="str">
        <f ca="1">IF(AND($B$8&gt;=8,$B$8&lt;=18),8,IF(AND($C$8&gt;=8,$C$8&lt;18),8," "))</f>
        <v xml:space="preserve"> </v>
      </c>
      <c r="B75" s="52" t="str">
        <f ca="1">IF(AND(A75&gt;=1,A75&lt;=18),"You have found"," ")</f>
        <v xml:space="preserve"> </v>
      </c>
      <c r="C75" s="52" t="str">
        <f ca="1">IF(AND(A75&gt;=1,A75&lt;=18),IF(E75="a plain gem"," ",VLOOKUP(RANDBETWEEN(1,20),Table3[], 2))," ")</f>
        <v xml:space="preserve"> </v>
      </c>
      <c r="D75" s="52" t="str">
        <f ca="1">IF(A75=" "," ",IF(AND(A75&gt;=1,E75="a plain gem")," ",VLOOKUP(RANDBETWEEN(1,20),Table1[],2)))</f>
        <v xml:space="preserve"> </v>
      </c>
      <c r="E75" s="52" t="str">
        <f ca="1">IF(AND(A75&gt;=1,A75&lt;=18), VLOOKUP(RANDBETWEEN(1,100),Table31[],2)," ")</f>
        <v xml:space="preserve"> </v>
      </c>
      <c r="F75" s="52" t="str">
        <f ca="1">IF(AND(A75&gt;=1,A75&lt;=18),VLOOKUP(RANDBETWEEN(1,6),Table29[],2)," ")</f>
        <v xml:space="preserve"> </v>
      </c>
      <c r="G75" s="52"/>
      <c r="H75" s="52"/>
      <c r="I75" s="52"/>
      <c r="J75" s="52"/>
      <c r="K75" s="52"/>
      <c r="L75" s="53"/>
    </row>
    <row r="76" spans="1:12" ht="16.5" thickTop="1" x14ac:dyDescent="0.25">
      <c r="A76" s="72"/>
      <c r="B76" s="54" t="str">
        <f ca="1">IF(AND(A75&gt;=1,E75="a plain gem")," ",IF(AND(A75&gt;=1,A75&lt;=18),"It has"," "))</f>
        <v xml:space="preserve"> </v>
      </c>
      <c r="C76" s="54" t="str">
        <f ca="1">IF(AND(A75&gt;=1,A75&lt;=18),IF(E75="a plain gem", "It is", VLOOKUP(RANDBETWEEN(1,4),Table36[],2))," ")</f>
        <v xml:space="preserve"> </v>
      </c>
      <c r="D76" s="54" t="str">
        <f ca="1">IF(AND(A75&gt;=1,A75&lt;=18),VLOOKUP(RANDBETWEEN(1,20),Table13[],2)," ")</f>
        <v xml:space="preserve"> </v>
      </c>
      <c r="E76" s="54" t="str">
        <f ca="1">IF(A75=" ", " ",IF(AND(A75&gt;=1,A75&lt;=18),IF(E75="a plain gem","and","gems")))</f>
        <v xml:space="preserve"> </v>
      </c>
      <c r="F76" s="54" t="str">
        <f ca="1">IF(A75=" "," ",IF(E75="a plain gem"," ","that are "))</f>
        <v xml:space="preserve"> </v>
      </c>
      <c r="G76" s="54" t="str">
        <f ca="1">IF(H76="both",VLOOKUP(RANDBETWEEN(1,8),Table15[],2)," ")</f>
        <v xml:space="preserve"> </v>
      </c>
      <c r="H76" s="54" t="str">
        <f ca="1">IF(AND(A75&gt;=1,A75&lt;=18),VLOOKUP(RANDBETWEEN(1,20),Table14[],2)," ")</f>
        <v xml:space="preserve"> </v>
      </c>
      <c r="I76" s="54" t="str">
        <f ca="1">IF(H76="both",VLOOKUP(RANDBETWEEN(1,11),Table14[],2)," ")</f>
        <v xml:space="preserve"> </v>
      </c>
      <c r="J76" s="54" t="str">
        <f ca="1">IF(H76="both","and"," ")</f>
        <v xml:space="preserve"> </v>
      </c>
      <c r="K76" s="54" t="str">
        <f ca="1">IF(H76="both",VLOOKUP(RANDBETWEEN(1,11),Table14[],2)," ")</f>
        <v xml:space="preserve"> </v>
      </c>
      <c r="L76" s="55" t="str">
        <f ca="1">IF(A75=" "," ","in color")</f>
        <v xml:space="preserve"> </v>
      </c>
    </row>
    <row r="77" spans="1:12" ht="16.5" thickBot="1" x14ac:dyDescent="0.3">
      <c r="A77" s="73"/>
      <c r="B77" s="57" t="str">
        <f ca="1">IF(C75="a carved","It is carved with a depiction of"," ")</f>
        <v xml:space="preserve"> </v>
      </c>
      <c r="C77" s="57" t="str">
        <f ca="1">IF(B77="It is carved with a depiction of",VLOOKUP(RANDBETWEEN(1,6259),Table354[],2)," ")</f>
        <v xml:space="preserve"> </v>
      </c>
      <c r="D77" s="57" t="str">
        <f ca="1">IF(B77="It is carved with a depiction of",VLOOKUP(RANDBETWEEN(1,100),Table355[],2)," ")</f>
        <v xml:space="preserve"> </v>
      </c>
      <c r="E77" s="57" t="str">
        <f ca="1">IF(B77="It is carved with a depiction of",VLOOKUP(RANDBETWEEN(1,6259),Table354[],2)," ")</f>
        <v xml:space="preserve"> </v>
      </c>
      <c r="F77" s="57" t="str">
        <f ca="1">IF(B77="It is carved with a depiction of",VLOOKUP(RANDBETWEEN(1,2),Table357[],2)," ")</f>
        <v xml:space="preserve"> </v>
      </c>
      <c r="G77" s="57" t="str">
        <f ca="1">IF(B77="It is carved with a depiction of",VLOOKUP(RANDBETWEEN(1,25),Table358[],2)," ")</f>
        <v xml:space="preserve"> </v>
      </c>
      <c r="H77" s="57"/>
      <c r="I77" s="57"/>
      <c r="J77" s="57"/>
      <c r="K77" s="57"/>
      <c r="L77" s="58"/>
    </row>
    <row r="78" spans="1:12" ht="17.25" thickTop="1" thickBot="1" x14ac:dyDescent="0.3">
      <c r="A78" s="50"/>
    </row>
    <row r="79" spans="1:12" ht="17.25" thickTop="1" thickBot="1" x14ac:dyDescent="0.3">
      <c r="A79" s="59" t="str">
        <f ca="1">IF(AND($B$8&gt;=9,$B$8&lt;=18),9,IF(AND($C$8&gt;=9,$C$8&lt;18),9," "))</f>
        <v xml:space="preserve"> </v>
      </c>
      <c r="B79" s="60" t="str">
        <f ca="1">IF(AND(A79&gt;=1,A79&lt;=18),"You have found"," ")</f>
        <v xml:space="preserve"> </v>
      </c>
      <c r="C79" s="60" t="str">
        <f ca="1">IF(AND(A79&gt;=1,A79&lt;=18),IF(E79="a plain gem"," ",VLOOKUP(RANDBETWEEN(1,20),Table3[], 2))," ")</f>
        <v xml:space="preserve"> </v>
      </c>
      <c r="D79" s="60" t="str">
        <f ca="1">IF(A79=" "," ",IF(AND(A79&gt;=1,E79="a plain gem")," ",VLOOKUP(RANDBETWEEN(1,20),Table1[],2)))</f>
        <v xml:space="preserve"> </v>
      </c>
      <c r="E79" s="60" t="str">
        <f ca="1">IF(AND(A79&gt;=1,A79&lt;=18), VLOOKUP(RANDBETWEEN(1,100),Table31[],2)," ")</f>
        <v xml:space="preserve"> </v>
      </c>
      <c r="F79" s="60" t="str">
        <f ca="1">IF(AND(A79&gt;=1,A79&lt;=18),VLOOKUP(RANDBETWEEN(1,6),Table29[],2)," ")</f>
        <v xml:space="preserve"> </v>
      </c>
      <c r="G79" s="60"/>
      <c r="H79" s="60"/>
      <c r="I79" s="60"/>
      <c r="J79" s="60"/>
      <c r="K79" s="60"/>
      <c r="L79" s="61"/>
    </row>
    <row r="80" spans="1:12" ht="16.5" thickTop="1" x14ac:dyDescent="0.25">
      <c r="A80" s="72"/>
      <c r="B80" s="62" t="str">
        <f ca="1">IF(AND(A79&gt;=1,E79="a plain gem")," ",IF(AND(A79&gt;=1,A79&lt;=18),"It has"," "))</f>
        <v xml:space="preserve"> </v>
      </c>
      <c r="C80" s="62" t="str">
        <f ca="1">IF(AND(A79&gt;=1,A79&lt;=18),IF(E79="a plain gem", "It is", VLOOKUP(RANDBETWEEN(1,4),Table36[],2))," ")</f>
        <v xml:space="preserve"> </v>
      </c>
      <c r="D80" s="62" t="str">
        <f ca="1">IF(AND(A79&gt;=1,A79&lt;=18),VLOOKUP(RANDBETWEEN(1,20),Table13[],2)," ")</f>
        <v xml:space="preserve"> </v>
      </c>
      <c r="E80" s="62" t="str">
        <f ca="1">IF(A79=" ", " ",IF(AND(A79&gt;=1,A79&lt;=18),IF(E79="a plain gem","and","gems")))</f>
        <v xml:space="preserve"> </v>
      </c>
      <c r="F80" s="62" t="str">
        <f ca="1">IF(A79=" "," ",IF(E79="a plain gem"," ","that are "))</f>
        <v xml:space="preserve"> </v>
      </c>
      <c r="G80" s="62" t="str">
        <f ca="1">IF(H80="both",VLOOKUP(RANDBETWEEN(1,8),Table15[],2)," ")</f>
        <v xml:space="preserve"> </v>
      </c>
      <c r="H80" s="62" t="str">
        <f ca="1">IF(AND(A79&gt;=1,A79&lt;=18),VLOOKUP(RANDBETWEEN(1,20),Table14[],2)," ")</f>
        <v xml:space="preserve"> </v>
      </c>
      <c r="I80" s="62" t="str">
        <f ca="1">IF(H80="both",VLOOKUP(RANDBETWEEN(1,11),Table14[],2)," ")</f>
        <v xml:space="preserve"> </v>
      </c>
      <c r="J80" s="62" t="str">
        <f ca="1">IF(H80="both","and"," ")</f>
        <v xml:space="preserve"> </v>
      </c>
      <c r="K80" s="62" t="str">
        <f ca="1">IF(H80="both",VLOOKUP(RANDBETWEEN(1,11),Table14[],2)," ")</f>
        <v xml:space="preserve"> </v>
      </c>
      <c r="L80" s="63" t="str">
        <f ca="1">IF(A79=" "," ","in color")</f>
        <v xml:space="preserve"> </v>
      </c>
    </row>
    <row r="81" spans="1:12" ht="16.5" thickBot="1" x14ac:dyDescent="0.3">
      <c r="A81" s="73"/>
      <c r="B81" s="64" t="str">
        <f ca="1">IF(C79="a carved","It is carved with a depiction of"," ")</f>
        <v xml:space="preserve"> </v>
      </c>
      <c r="C81" s="65" t="str">
        <f ca="1">IF(B81="It is carved with a depiction of",VLOOKUP(RANDBETWEEN(1,6259),Table354[],2)," ")</f>
        <v xml:space="preserve"> </v>
      </c>
      <c r="D81" s="65" t="str">
        <f ca="1">IF(B81="It is carved with a depiction of",VLOOKUP(RANDBETWEEN(1,100),Table355[],2)," ")</f>
        <v xml:space="preserve"> </v>
      </c>
      <c r="E81" s="65" t="str">
        <f ca="1">IF(B81="It is carved with a depiction of",VLOOKUP(RANDBETWEEN(1,6259),Table354[],2)," ")</f>
        <v xml:space="preserve"> </v>
      </c>
      <c r="F81" s="65" t="str">
        <f ca="1">IF(B81="It is carved with a depiction of",VLOOKUP(RANDBETWEEN(1,2),Table357[],2)," ")</f>
        <v xml:space="preserve"> </v>
      </c>
      <c r="G81" s="65" t="str">
        <f ca="1">IF(B81="It is carved with a depiction of",VLOOKUP(RANDBETWEEN(1,25),Table358[],2)," ")</f>
        <v xml:space="preserve"> </v>
      </c>
      <c r="H81" s="65"/>
      <c r="I81" s="65"/>
      <c r="J81" s="65"/>
      <c r="K81" s="65"/>
      <c r="L81" s="66"/>
    </row>
    <row r="82" spans="1:12" ht="17.25" thickTop="1" thickBot="1" x14ac:dyDescent="0.3">
      <c r="A82" s="50"/>
      <c r="B82" s="79"/>
    </row>
    <row r="83" spans="1:12" ht="17.25" thickTop="1" thickBot="1" x14ac:dyDescent="0.3">
      <c r="A83" s="68" t="str">
        <f ca="1">IF(AND($B$8&gt;=10,$B$8&lt;=18),10,IF(AND($C$8&gt;=10,$C$8&lt;18),10," "))</f>
        <v xml:space="preserve"> </v>
      </c>
      <c r="B83" s="52" t="str">
        <f ca="1">IF(AND(A83&gt;=1,A83&lt;=18),"You have found"," ")</f>
        <v xml:space="preserve"> </v>
      </c>
      <c r="C83" s="52" t="str">
        <f ca="1">IF(AND(A83&gt;=1,A83&lt;=18),IF(E83="a plain gem"," ",VLOOKUP(RANDBETWEEN(1,20),Table3[], 2))," ")</f>
        <v xml:space="preserve"> </v>
      </c>
      <c r="D83" s="52" t="str">
        <f ca="1">IF(A83=" "," ",IF(AND(A83&gt;=1,E83="a plain gem")," ",VLOOKUP(RANDBETWEEN(1,20),Table1[],2)))</f>
        <v xml:space="preserve"> </v>
      </c>
      <c r="E83" s="52" t="str">
        <f ca="1">IF(AND(A83&gt;=1,A83&lt;=18), VLOOKUP(RANDBETWEEN(1,100),Table31[],2)," ")</f>
        <v xml:space="preserve"> </v>
      </c>
      <c r="F83" s="52" t="str">
        <f ca="1">IF(AND(A83&gt;=1,A83&lt;=18),VLOOKUP(RANDBETWEEN(1,6),Table29[],2)," ")</f>
        <v xml:space="preserve"> </v>
      </c>
      <c r="G83" s="52"/>
      <c r="H83" s="52"/>
      <c r="I83" s="52"/>
      <c r="J83" s="52"/>
      <c r="K83" s="52"/>
      <c r="L83" s="53"/>
    </row>
    <row r="84" spans="1:12" ht="16.5" thickTop="1" x14ac:dyDescent="0.25">
      <c r="A84" s="72"/>
      <c r="B84" s="54" t="str">
        <f ca="1">IF(AND(A83&gt;=1,E83="a plain gem")," ",IF(AND(A83&gt;=1,A83&lt;=18),"It has"," "))</f>
        <v xml:space="preserve"> </v>
      </c>
      <c r="C84" s="54" t="str">
        <f ca="1">IF(AND(A83&gt;=1,A83&lt;=18),IF(E83="a plain gem", "It is", VLOOKUP(RANDBETWEEN(1,4),Table36[],2))," ")</f>
        <v xml:space="preserve"> </v>
      </c>
      <c r="D84" s="54" t="str">
        <f ca="1">IF(AND(A83&gt;=1,A83&lt;=18),VLOOKUP(RANDBETWEEN(1,20),Table13[],2)," ")</f>
        <v xml:space="preserve"> </v>
      </c>
      <c r="E84" s="54" t="str">
        <f ca="1">IF(A83=" ", " ",IF(AND(A83&gt;=1,A83&lt;=18),IF(E83="a plain gem","and","gems")))</f>
        <v xml:space="preserve"> </v>
      </c>
      <c r="F84" s="54" t="str">
        <f ca="1">IF(A83=" "," ",IF(E83="a plain gem"," ","that are "))</f>
        <v xml:space="preserve"> </v>
      </c>
      <c r="G84" s="54" t="str">
        <f ca="1">IF(H84="both",VLOOKUP(RANDBETWEEN(1,8),Table15[],2)," ")</f>
        <v xml:space="preserve"> </v>
      </c>
      <c r="H84" s="54" t="str">
        <f ca="1">IF(AND(A83&gt;=1,A83&lt;=18),VLOOKUP(RANDBETWEEN(1,20),Table14[],2)," ")</f>
        <v xml:space="preserve"> </v>
      </c>
      <c r="I84" s="54" t="str">
        <f ca="1">IF(H84="both",VLOOKUP(RANDBETWEEN(1,11),Table14[],2)," ")</f>
        <v xml:space="preserve"> </v>
      </c>
      <c r="J84" s="54" t="str">
        <f ca="1">IF(H84="both","and"," ")</f>
        <v xml:space="preserve"> </v>
      </c>
      <c r="K84" s="54" t="str">
        <f ca="1">IF(H84="both",VLOOKUP(RANDBETWEEN(1,11),Table14[],2)," ")</f>
        <v xml:space="preserve"> </v>
      </c>
      <c r="L84" s="55" t="str">
        <f ca="1">IF(A83=" "," ","in color")</f>
        <v xml:space="preserve"> </v>
      </c>
    </row>
    <row r="85" spans="1:12" ht="16.5" thickBot="1" x14ac:dyDescent="0.3">
      <c r="A85" s="73"/>
      <c r="B85" s="56" t="str">
        <f ca="1">IF(C83="a carved","It is carved with a depiction of"," ")</f>
        <v xml:space="preserve"> </v>
      </c>
      <c r="C85" s="57" t="str">
        <f ca="1">IF(B85="It is carved with a depiction of",VLOOKUP(RANDBETWEEN(1,6259),Table354[],2)," ")</f>
        <v xml:space="preserve"> </v>
      </c>
      <c r="D85" s="57" t="str">
        <f ca="1">IF(B85="It is carved with a depiction of",VLOOKUP(RANDBETWEEN(1,100),Table355[],2)," ")</f>
        <v xml:space="preserve"> </v>
      </c>
      <c r="E85" s="57" t="str">
        <f ca="1">IF(B85="It is carved with a depiction of",VLOOKUP(RANDBETWEEN(1,6259),Table354[],2)," ")</f>
        <v xml:space="preserve"> </v>
      </c>
      <c r="F85" s="57" t="str">
        <f ca="1">IF(B85="It is carved with a depiction of",VLOOKUP(RANDBETWEEN(1,2),Table357[],2)," ")</f>
        <v xml:space="preserve"> </v>
      </c>
      <c r="G85" s="57" t="str">
        <f ca="1">IF(B85="It is carved with a depiction of",VLOOKUP(RANDBETWEEN(1,25),Table358[],2)," ")</f>
        <v xml:space="preserve"> </v>
      </c>
      <c r="H85" s="57"/>
      <c r="I85" s="57"/>
      <c r="J85" s="57"/>
      <c r="K85" s="57"/>
      <c r="L85" s="58"/>
    </row>
    <row r="86" spans="1:12" ht="17.25" thickTop="1" thickBot="1" x14ac:dyDescent="0.3">
      <c r="A86" s="49"/>
      <c r="I86" s="86"/>
      <c r="J86" s="85"/>
    </row>
    <row r="87" spans="1:12" ht="17.25" thickTop="1" thickBot="1" x14ac:dyDescent="0.3">
      <c r="A87" s="69" t="str">
        <f ca="1">IF(AND($B$8&gt;=11,$B$8&lt;=18),11,IF(AND($C$8&gt;=11,$C$8&lt;18),11," "))</f>
        <v xml:space="preserve"> </v>
      </c>
      <c r="B87" s="60" t="str">
        <f ca="1">IF(AND(A87&gt;=1,A87&lt;=18),"You have found"," ")</f>
        <v xml:space="preserve"> </v>
      </c>
      <c r="C87" s="60" t="str">
        <f ca="1">IF(AND(A87&gt;=1,A87&lt;=18),IF(E87="a plain gem"," ",VLOOKUP(RANDBETWEEN(1,20),Table3[], 2))," ")</f>
        <v xml:space="preserve"> </v>
      </c>
      <c r="D87" s="60" t="str">
        <f ca="1">IF(A87=" "," ",IF(AND(A87&gt;=1,E87="a plain gem")," ",VLOOKUP(RANDBETWEEN(1,20),Table1[],2)))</f>
        <v xml:space="preserve"> </v>
      </c>
      <c r="E87" s="60" t="str">
        <f ca="1">IF(AND(A87&gt;=1,A87&lt;=18), VLOOKUP(RANDBETWEEN(1,100),Table31[],2)," ")</f>
        <v xml:space="preserve"> </v>
      </c>
      <c r="F87" s="60" t="str">
        <f ca="1">IF(AND(A87&gt;=1,A87&lt;=18),VLOOKUP(RANDBETWEEN(1,6),Table29[],2)," ")</f>
        <v xml:space="preserve"> </v>
      </c>
      <c r="G87" s="60"/>
      <c r="H87" s="60"/>
      <c r="I87" s="60"/>
      <c r="J87" s="60"/>
      <c r="K87" s="60"/>
      <c r="L87" s="61"/>
    </row>
    <row r="88" spans="1:12" ht="16.5" thickTop="1" x14ac:dyDescent="0.25">
      <c r="A88" s="72"/>
      <c r="B88" s="62" t="str">
        <f ca="1">IF(AND(A87&gt;=1,E87="a plain gem")," ",IF(AND(A87&gt;=1,A87&lt;=18),"It has"," "))</f>
        <v xml:space="preserve"> </v>
      </c>
      <c r="C88" s="62" t="str">
        <f ca="1">IF(AND(A87&gt;=1,A87&lt;=18),IF(E87="a plain gem", "It is", VLOOKUP(RANDBETWEEN(1,4),Table36[],2))," ")</f>
        <v xml:space="preserve"> </v>
      </c>
      <c r="D88" s="62" t="str">
        <f ca="1">IF(AND(A87&gt;=1,A87&lt;=18),VLOOKUP(RANDBETWEEN(1,20),Table13[],2)," ")</f>
        <v xml:space="preserve"> </v>
      </c>
      <c r="E88" s="62" t="str">
        <f ca="1">IF(A87=" ", " ",IF(AND(A87&gt;=1,A87&lt;=18),IF(E87="a plain gem","and","gems")))</f>
        <v xml:space="preserve"> </v>
      </c>
      <c r="F88" s="62" t="str">
        <f ca="1">IF(A87=" "," ",IF(E87="a plain gem"," ","that are "))</f>
        <v xml:space="preserve"> </v>
      </c>
      <c r="G88" s="62" t="str">
        <f ca="1">IF(H88="both",VLOOKUP(RANDBETWEEN(1,8),Table15[],2)," ")</f>
        <v xml:space="preserve"> </v>
      </c>
      <c r="H88" s="62" t="str">
        <f ca="1">IF(AND(A87&gt;=1,A87&lt;=18),VLOOKUP(RANDBETWEEN(1,20),Table14[],2)," ")</f>
        <v xml:space="preserve"> </v>
      </c>
      <c r="I88" s="62" t="str">
        <f ca="1">IF(H88="both",VLOOKUP(RANDBETWEEN(1,11),Table14[],2)," ")</f>
        <v xml:space="preserve"> </v>
      </c>
      <c r="J88" s="62" t="str">
        <f ca="1">IF(H88="both","and"," ")</f>
        <v xml:space="preserve"> </v>
      </c>
      <c r="K88" s="62" t="str">
        <f ca="1">IF(H88="both",VLOOKUP(RANDBETWEEN(1,11),Table14[],2)," ")</f>
        <v xml:space="preserve"> </v>
      </c>
      <c r="L88" s="63" t="str">
        <f ca="1">IF(A87=" "," ","in color")</f>
        <v xml:space="preserve"> </v>
      </c>
    </row>
    <row r="89" spans="1:12" ht="16.5" thickBot="1" x14ac:dyDescent="0.3">
      <c r="A89" s="73"/>
      <c r="B89" s="64" t="str">
        <f ca="1">IF(C87="a carved","It is carved with a depiction of"," ")</f>
        <v xml:space="preserve"> </v>
      </c>
      <c r="C89" s="65" t="str">
        <f ca="1">IF(B89="It is carved with a depiction of",VLOOKUP(RANDBETWEEN(1,6259),Table354[],2)," ")</f>
        <v xml:space="preserve"> </v>
      </c>
      <c r="D89" s="65" t="str">
        <f ca="1">IF(B89="It is carved with a depiction of",VLOOKUP(RANDBETWEEN(1,100),Table355[],2)," ")</f>
        <v xml:space="preserve"> </v>
      </c>
      <c r="E89" s="65" t="str">
        <f ca="1">IF(B89="It is carved with a depiction of",VLOOKUP(RANDBETWEEN(1,6259),Table354[],2)," ")</f>
        <v xml:space="preserve"> </v>
      </c>
      <c r="F89" s="65" t="str">
        <f ca="1">IF(B89="It is carved with a depiction of",VLOOKUP(RANDBETWEEN(1,2),Table357[],2)," ")</f>
        <v xml:space="preserve"> </v>
      </c>
      <c r="G89" s="65" t="str">
        <f ca="1">IF(B89="It is carved with a depiction of",VLOOKUP(RANDBETWEEN(1,25),Table358[],2)," ")</f>
        <v xml:space="preserve"> </v>
      </c>
      <c r="H89" s="65"/>
      <c r="I89" s="65"/>
      <c r="J89" s="65"/>
      <c r="K89" s="65"/>
      <c r="L89" s="66"/>
    </row>
    <row r="90" spans="1:12" ht="17.25" thickTop="1" thickBot="1" x14ac:dyDescent="0.3">
      <c r="A90" s="81"/>
      <c r="B90" s="79"/>
      <c r="C90" s="79"/>
      <c r="D90" s="79"/>
      <c r="E90" s="79"/>
      <c r="F90" s="79"/>
      <c r="G90" s="79"/>
      <c r="H90" s="79"/>
      <c r="I90" s="79"/>
      <c r="J90" s="79"/>
      <c r="K90" s="79"/>
      <c r="L90" s="79"/>
    </row>
    <row r="91" spans="1:12" ht="17.25" thickTop="1" thickBot="1" x14ac:dyDescent="0.3">
      <c r="A91" s="68" t="str">
        <f ca="1">IF(AND($B$8&gt;=12,$B$8&lt;=18),12,IF(AND($C$8&gt;=12,$C$8&lt;18),12," "))</f>
        <v xml:space="preserve"> </v>
      </c>
      <c r="B91" s="52" t="str">
        <f ca="1">IF(AND(A91&gt;=1,A91&lt;=18),"You have found"," ")</f>
        <v xml:space="preserve"> </v>
      </c>
      <c r="C91" s="52" t="str">
        <f ca="1">IF(AND(A91&gt;=1,A91&lt;=18),IF(E91="a plain gem"," ",VLOOKUP(RANDBETWEEN(1,20),Table3[], 2))," ")</f>
        <v xml:space="preserve"> </v>
      </c>
      <c r="D91" s="52" t="str">
        <f ca="1">IF(A91=" "," ",IF(AND(A91&gt;=1,E91="a plain gem")," ",VLOOKUP(RANDBETWEEN(1,20),Table1[],2)))</f>
        <v xml:space="preserve"> </v>
      </c>
      <c r="E91" s="52" t="str">
        <f ca="1">IF(AND(A91&gt;=1,A91&lt;=18), VLOOKUP(RANDBETWEEN(1,100),Table31[],2)," ")</f>
        <v xml:space="preserve"> </v>
      </c>
      <c r="F91" s="52" t="str">
        <f ca="1">IF(AND(A91&gt;=1,A91&lt;=18),VLOOKUP(RANDBETWEEN(1,6),Table29[],2)," ")</f>
        <v xml:space="preserve"> </v>
      </c>
      <c r="G91" s="52"/>
      <c r="H91" s="52"/>
      <c r="I91" s="52"/>
      <c r="J91" s="52"/>
      <c r="K91" s="52"/>
      <c r="L91" s="53"/>
    </row>
    <row r="92" spans="1:12" ht="16.5" thickTop="1" x14ac:dyDescent="0.25">
      <c r="A92" s="72"/>
      <c r="B92" s="54" t="str">
        <f ca="1">IF(AND(A91&gt;=1,E91="a plain gem")," ",IF(AND(A91&gt;=1,A91&lt;=18),"It has"," "))</f>
        <v xml:space="preserve"> </v>
      </c>
      <c r="C92" s="54" t="str">
        <f ca="1">IF(AND(A91&gt;=1,A91&lt;=18),IF(E91="a plain gem", "It is", VLOOKUP(RANDBETWEEN(1,4),Table36[],2))," ")</f>
        <v xml:space="preserve"> </v>
      </c>
      <c r="D92" s="54" t="str">
        <f ca="1">IF(AND(A91&gt;=1,A91&lt;=18),VLOOKUP(RANDBETWEEN(1,20),Table13[],2)," ")</f>
        <v xml:space="preserve"> </v>
      </c>
      <c r="E92" s="54" t="str">
        <f ca="1">IF(A91=" ", " ",IF(AND(A91&gt;=1,A91&lt;=18),IF(E91="a plain gem","and","gems")))</f>
        <v xml:space="preserve"> </v>
      </c>
      <c r="F92" s="54" t="str">
        <f ca="1">IF(A91=" "," ",IF(E91="a plain gem"," ","that are "))</f>
        <v xml:space="preserve"> </v>
      </c>
      <c r="G92" s="54" t="str">
        <f ca="1">IF(H92="both",VLOOKUP(RANDBETWEEN(1,8),Table15[],2)," ")</f>
        <v xml:space="preserve"> </v>
      </c>
      <c r="H92" s="54" t="str">
        <f ca="1">IF(AND(A91&gt;=1,A91&lt;=18),VLOOKUP(RANDBETWEEN(1,20),Table14[],2)," ")</f>
        <v xml:space="preserve"> </v>
      </c>
      <c r="I92" s="54" t="str">
        <f ca="1">IF(H92="both",VLOOKUP(RANDBETWEEN(1,11),Table14[],2)," ")</f>
        <v xml:space="preserve"> </v>
      </c>
      <c r="J92" s="54" t="str">
        <f ca="1">IF(H92="both","and"," ")</f>
        <v xml:space="preserve"> </v>
      </c>
      <c r="K92" s="54" t="str">
        <f ca="1">IF(H92="both",VLOOKUP(RANDBETWEEN(1,11),Table14[],2)," ")</f>
        <v xml:space="preserve"> </v>
      </c>
      <c r="L92" s="55" t="str">
        <f ca="1">IF(A91=" "," ","in color")</f>
        <v xml:space="preserve"> </v>
      </c>
    </row>
    <row r="93" spans="1:12" ht="16.5" thickBot="1" x14ac:dyDescent="0.3">
      <c r="A93" s="73"/>
      <c r="B93" s="56" t="str">
        <f ca="1">IF(C91="a carved","It is carved with a depiction of"," ")</f>
        <v xml:space="preserve"> </v>
      </c>
      <c r="C93" s="57" t="str">
        <f ca="1">IF(B93="It is carved with a depiction of",VLOOKUP(RANDBETWEEN(1,6259),Table354[],2)," ")</f>
        <v xml:space="preserve"> </v>
      </c>
      <c r="D93" s="57" t="str">
        <f ca="1">IF(B93="It is carved with a depiction of",VLOOKUP(RANDBETWEEN(1,100),Table355[],2)," ")</f>
        <v xml:space="preserve"> </v>
      </c>
      <c r="E93" s="57" t="str">
        <f ca="1">IF(B93="It is carved with a depiction of",VLOOKUP(RANDBETWEEN(1,6259),Table354[],2)," ")</f>
        <v xml:space="preserve"> </v>
      </c>
      <c r="F93" s="57" t="str">
        <f ca="1">IF(B93="It is carved with a depiction of",VLOOKUP(RANDBETWEEN(1,2),Table357[],2)," ")</f>
        <v xml:space="preserve"> </v>
      </c>
      <c r="G93" s="57" t="str">
        <f ca="1">IF(B93="It is carved with a depiction of",VLOOKUP(RANDBETWEEN(1,25),Table358[],2)," ")</f>
        <v xml:space="preserve"> </v>
      </c>
      <c r="H93" s="57"/>
      <c r="I93" s="57"/>
      <c r="J93" s="57"/>
      <c r="K93" s="57"/>
      <c r="L93" s="58"/>
    </row>
    <row r="94" spans="1:12" ht="17.25" thickTop="1" thickBot="1" x14ac:dyDescent="0.3">
      <c r="A94" s="80"/>
    </row>
    <row r="95" spans="1:12" ht="17.25" thickTop="1" thickBot="1" x14ac:dyDescent="0.3">
      <c r="A95" s="69" t="str">
        <f ca="1">IF(AND($B$8&gt;=13,$B$8&lt;=18),13,IF(AND($C$8&gt;=13,$C$8&lt;18),13," "))</f>
        <v xml:space="preserve"> </v>
      </c>
      <c r="B95" s="60" t="str">
        <f ca="1">IF(AND(A95&gt;=1,A95&lt;=18),"You have found"," ")</f>
        <v xml:space="preserve"> </v>
      </c>
      <c r="C95" s="60" t="str">
        <f ca="1">IF(AND(A95&gt;=1,A95&lt;=18),IF(E95="a plain gem"," ",VLOOKUP(RANDBETWEEN(1,20),Table3[], 2))," ")</f>
        <v xml:space="preserve"> </v>
      </c>
      <c r="D95" s="60" t="str">
        <f ca="1">IF(A95=" "," ",IF(AND(A95&gt;=1,E95="a plain gem")," ",VLOOKUP(RANDBETWEEN(1,20),Table1[],2)))</f>
        <v xml:space="preserve"> </v>
      </c>
      <c r="E95" s="60" t="str">
        <f ca="1">IF(AND(A95&gt;=1,A95&lt;=18), VLOOKUP(RANDBETWEEN(1,100),Table31[],2)," ")</f>
        <v xml:space="preserve"> </v>
      </c>
      <c r="F95" s="60" t="str">
        <f ca="1">IF(AND(A95&gt;=1,A95&lt;=18),VLOOKUP(RANDBETWEEN(1,6),Table29[],2)," ")</f>
        <v xml:space="preserve"> </v>
      </c>
      <c r="G95" s="60"/>
      <c r="H95" s="60"/>
      <c r="I95" s="60"/>
      <c r="J95" s="60"/>
      <c r="K95" s="60"/>
      <c r="L95" s="61"/>
    </row>
    <row r="96" spans="1:12" ht="16.5" thickTop="1" x14ac:dyDescent="0.25">
      <c r="A96" s="72"/>
      <c r="B96" s="62" t="str">
        <f ca="1">IF(AND(A95&gt;=1,E95="a plain gem")," ",IF(AND(A95&gt;=1,A95&lt;=18),"It has"," "))</f>
        <v xml:space="preserve"> </v>
      </c>
      <c r="C96" s="62" t="str">
        <f ca="1">IF(AND(A95&gt;=1,A95&lt;=18),IF(E95="a plain gem", "It is", VLOOKUP(RANDBETWEEN(1,4),Table36[],2))," ")</f>
        <v xml:space="preserve"> </v>
      </c>
      <c r="D96" s="62" t="str">
        <f ca="1">IF(AND(A95&gt;=1,A95&lt;=18),VLOOKUP(RANDBETWEEN(1,20),Table13[],2)," ")</f>
        <v xml:space="preserve"> </v>
      </c>
      <c r="E96" s="62" t="str">
        <f ca="1">IF(A95=" ", " ",IF(AND(A95&gt;=1,A95&lt;=18),IF(E95="a plain gem","and","gems")))</f>
        <v xml:space="preserve"> </v>
      </c>
      <c r="F96" s="62" t="str">
        <f ca="1">IF(A95=" "," ",IF(E95="a plain gem"," ","that are "))</f>
        <v xml:space="preserve"> </v>
      </c>
      <c r="G96" s="62" t="str">
        <f ca="1">IF(H96="both",VLOOKUP(RANDBETWEEN(1,8),Table15[],2)," ")</f>
        <v xml:space="preserve"> </v>
      </c>
      <c r="H96" s="62" t="str">
        <f ca="1">IF(AND(A95&gt;=1,A95&lt;=18),VLOOKUP(RANDBETWEEN(1,20),Table14[],2)," ")</f>
        <v xml:space="preserve"> </v>
      </c>
      <c r="I96" s="62" t="str">
        <f ca="1">IF(H96="both",VLOOKUP(RANDBETWEEN(1,11),Table14[],2)," ")</f>
        <v xml:space="preserve"> </v>
      </c>
      <c r="J96" s="62" t="str">
        <f ca="1">IF(H96="both","and"," ")</f>
        <v xml:space="preserve"> </v>
      </c>
      <c r="K96" s="62" t="str">
        <f ca="1">IF(H96="both",VLOOKUP(RANDBETWEEN(1,11),Table14[],2)," ")</f>
        <v xml:space="preserve"> </v>
      </c>
      <c r="L96" s="63" t="str">
        <f ca="1">IF(A95=" "," ","in color")</f>
        <v xml:space="preserve"> </v>
      </c>
    </row>
    <row r="97" spans="1:12" ht="16.5" thickBot="1" x14ac:dyDescent="0.3">
      <c r="A97" s="73"/>
      <c r="B97" s="64" t="str">
        <f ca="1">IF(C95="a carved","It is carved with a depiction of"," ")</f>
        <v xml:space="preserve"> </v>
      </c>
      <c r="C97" s="65" t="str">
        <f ca="1">IF(B97="It is carved with a depiction of",VLOOKUP(RANDBETWEEN(1,6259),Table354[],2)," ")</f>
        <v xml:space="preserve"> </v>
      </c>
      <c r="D97" s="65" t="str">
        <f ca="1">IF(B97="It is carved with a depiction of",VLOOKUP(RANDBETWEEN(1,100),Table355[],2)," ")</f>
        <v xml:space="preserve"> </v>
      </c>
      <c r="E97" s="65" t="str">
        <f ca="1">IF(B97="It is carved with a depiction of",VLOOKUP(RANDBETWEEN(1,6259),Table354[],2)," ")</f>
        <v xml:space="preserve"> </v>
      </c>
      <c r="F97" s="65" t="str">
        <f ca="1">IF(B97="It is carved with a depiction of",VLOOKUP(RANDBETWEEN(1,2),Table357[],2)," ")</f>
        <v xml:space="preserve"> </v>
      </c>
      <c r="G97" s="65" t="str">
        <f ca="1">IF(B97="It is carved with a depiction of",VLOOKUP(RANDBETWEEN(1,25),Table358[],2)," ")</f>
        <v xml:space="preserve"> </v>
      </c>
      <c r="H97" s="65"/>
      <c r="I97" s="65"/>
      <c r="J97" s="65"/>
      <c r="K97" s="65"/>
      <c r="L97" s="66"/>
    </row>
    <row r="98" spans="1:12" ht="17.25" thickTop="1" thickBot="1" x14ac:dyDescent="0.3">
      <c r="A98" s="50"/>
    </row>
    <row r="99" spans="1:12" ht="17.25" thickTop="1" thickBot="1" x14ac:dyDescent="0.3">
      <c r="A99" s="51" t="str">
        <f ca="1">IF(AND($B$8&gt;=14,$B$8&lt;=18),14,IF(AND($C$8&gt;=14,$C$8&lt;18),14," "))</f>
        <v xml:space="preserve"> </v>
      </c>
      <c r="B99" s="52" t="str">
        <f ca="1">IF(AND(A99&gt;=1,A99&lt;=18),"You have found"," ")</f>
        <v xml:space="preserve"> </v>
      </c>
      <c r="C99" s="52" t="str">
        <f ca="1">IF(AND(A99&gt;=1,A99&lt;=18),IF(E99="a plain gem"," ",VLOOKUP(RANDBETWEEN(1,20),Table3[], 2))," ")</f>
        <v xml:space="preserve"> </v>
      </c>
      <c r="D99" s="52" t="str">
        <f ca="1">IF(A99=" "," ",IF(AND(A99&gt;=1,E99="a plain gem")," ",VLOOKUP(RANDBETWEEN(1,20),Table1[],2)))</f>
        <v xml:space="preserve"> </v>
      </c>
      <c r="E99" s="52" t="str">
        <f ca="1">IF(AND(A99&gt;=1,A99&lt;=18), VLOOKUP(RANDBETWEEN(1,100),Table31[],2)," ")</f>
        <v xml:space="preserve"> </v>
      </c>
      <c r="F99" s="52" t="str">
        <f ca="1">IF(AND(A99&gt;=1,A99&lt;=18),VLOOKUP(RANDBETWEEN(1,6),Table29[],2)," ")</f>
        <v xml:space="preserve"> </v>
      </c>
      <c r="G99" s="52"/>
      <c r="H99" s="52"/>
      <c r="I99" s="52"/>
      <c r="J99" s="52"/>
      <c r="K99" s="52"/>
      <c r="L99" s="53"/>
    </row>
    <row r="100" spans="1:12" ht="16.5" thickTop="1" x14ac:dyDescent="0.25">
      <c r="A100" s="72"/>
      <c r="B100" s="54" t="str">
        <f ca="1">IF(AND(A99&gt;=1,E99="a plain gem")," ",IF(AND(A99&gt;=1,A99&lt;=18),"It has"," "))</f>
        <v xml:space="preserve"> </v>
      </c>
      <c r="C100" s="54" t="str">
        <f ca="1">IF(AND(A99&gt;=1,A99&lt;=18),IF(E99="a plain gem", "It is", VLOOKUP(RANDBETWEEN(1,4),Table36[],2))," ")</f>
        <v xml:space="preserve"> </v>
      </c>
      <c r="D100" s="54" t="str">
        <f ca="1">IF(AND(A99&gt;=1,A99&lt;=18),VLOOKUP(RANDBETWEEN(1,20),Table13[],2)," ")</f>
        <v xml:space="preserve"> </v>
      </c>
      <c r="E100" s="54" t="str">
        <f ca="1">IF(A99=" ", " ",IF(AND(A99&gt;=1,A99&lt;=18),IF(E99="a plain gem","and","gems")))</f>
        <v xml:space="preserve"> </v>
      </c>
      <c r="F100" s="54" t="str">
        <f ca="1">IF(A99=" "," ",IF(E99="a plain gem"," ","that are "))</f>
        <v xml:space="preserve"> </v>
      </c>
      <c r="G100" s="54" t="str">
        <f ca="1">IF(H100="both",VLOOKUP(RANDBETWEEN(1,8),Table15[],2)," ")</f>
        <v xml:space="preserve"> </v>
      </c>
      <c r="H100" s="54" t="str">
        <f ca="1">IF(AND(A99&gt;=1,A99&lt;=18),VLOOKUP(RANDBETWEEN(1,20),Table14[],2)," ")</f>
        <v xml:space="preserve"> </v>
      </c>
      <c r="I100" s="54" t="str">
        <f ca="1">IF(H100="both",VLOOKUP(RANDBETWEEN(1,11),Table14[],2)," ")</f>
        <v xml:space="preserve"> </v>
      </c>
      <c r="J100" s="54" t="str">
        <f ca="1">IF(H100="both","and"," ")</f>
        <v xml:space="preserve"> </v>
      </c>
      <c r="K100" s="54" t="str">
        <f ca="1">IF(H100="both",VLOOKUP(RANDBETWEEN(1,11),Table14[],2)," ")</f>
        <v xml:space="preserve"> </v>
      </c>
      <c r="L100" s="55" t="str">
        <f ca="1">IF(A99=" "," ","in color")</f>
        <v xml:space="preserve"> </v>
      </c>
    </row>
    <row r="101" spans="1:12" ht="16.5" thickBot="1" x14ac:dyDescent="0.3">
      <c r="A101" s="74"/>
      <c r="B101" s="56" t="str">
        <f ca="1">IF(C99="a carved","It is carved with a depiction of"," ")</f>
        <v xml:space="preserve"> </v>
      </c>
      <c r="C101" s="57" t="str">
        <f ca="1">IF(B101="It is carved with a depiction of",VLOOKUP(RANDBETWEEN(1,6259),Table354[],2)," ")</f>
        <v xml:space="preserve"> </v>
      </c>
      <c r="D101" s="57" t="str">
        <f ca="1">IF(B101="It is carved with a depiction of",VLOOKUP(RANDBETWEEN(1,100),Table355[],2)," ")</f>
        <v xml:space="preserve"> </v>
      </c>
      <c r="E101" s="57" t="str">
        <f ca="1">IF(B101="It is carved with a depiction of",VLOOKUP(RANDBETWEEN(1,6259),Table354[],2)," ")</f>
        <v xml:space="preserve"> </v>
      </c>
      <c r="F101" s="57" t="str">
        <f ca="1">IF(B101="It is carved with a depiction of",VLOOKUP(RANDBETWEEN(1,2),Table357[],2)," ")</f>
        <v xml:space="preserve"> </v>
      </c>
      <c r="G101" s="57" t="str">
        <f ca="1">IF(B101="It is carved with a depiction of",VLOOKUP(RANDBETWEEN(1,25),Table358[],2)," ")</f>
        <v xml:space="preserve"> </v>
      </c>
      <c r="H101" s="57"/>
      <c r="I101" s="57"/>
      <c r="J101" s="57"/>
      <c r="K101" s="57"/>
      <c r="L101" s="58"/>
    </row>
    <row r="102" spans="1:12" ht="17.25" thickTop="1" thickBot="1" x14ac:dyDescent="0.3">
      <c r="A102" s="49"/>
    </row>
    <row r="103" spans="1:12" ht="17.25" thickTop="1" thickBot="1" x14ac:dyDescent="0.3">
      <c r="A103" s="59" t="str">
        <f ca="1">IF(AND($B$8&gt;=15,$B$8&lt;=18),15,IF(AND($C$8&gt;=15,$C$8&lt;18),15," "))</f>
        <v xml:space="preserve"> </v>
      </c>
      <c r="B103" s="60" t="str">
        <f ca="1">IF(AND(A103&gt;=1,A103&lt;=18),"You have found"," ")</f>
        <v xml:space="preserve"> </v>
      </c>
      <c r="C103" s="60" t="str">
        <f ca="1">IF(AND(A103&gt;=1,A103&lt;=18),IF(E103="a plain gem"," ",VLOOKUP(RANDBETWEEN(1,20),Table3[], 2))," ")</f>
        <v xml:space="preserve"> </v>
      </c>
      <c r="D103" s="60" t="str">
        <f ca="1">IF(A103=" "," ",IF(AND(A103&gt;=1,E103="a plain gem")," ",VLOOKUP(RANDBETWEEN(1,20),Table1[],2)))</f>
        <v xml:space="preserve"> </v>
      </c>
      <c r="E103" s="60" t="str">
        <f ca="1">IF(AND(A103&gt;=1,A103&lt;=18), VLOOKUP(RANDBETWEEN(1,100),Table31[],2)," ")</f>
        <v xml:space="preserve"> </v>
      </c>
      <c r="F103" s="60" t="str">
        <f ca="1">IF(AND(A103&gt;=1,A103&lt;=18),VLOOKUP(RANDBETWEEN(1,6),Table29[],2)," ")</f>
        <v xml:space="preserve"> </v>
      </c>
      <c r="G103" s="60"/>
      <c r="H103" s="60"/>
      <c r="I103" s="60"/>
      <c r="J103" s="60"/>
      <c r="K103" s="60"/>
      <c r="L103" s="61"/>
    </row>
    <row r="104" spans="1:12" ht="16.5" thickTop="1" x14ac:dyDescent="0.25">
      <c r="A104" s="72"/>
      <c r="B104" s="62" t="str">
        <f ca="1">IF(AND(A103&gt;=1,E103="a plain gem")," ",IF(AND(A103&gt;=1,A103&lt;=18),"It has"," "))</f>
        <v xml:space="preserve"> </v>
      </c>
      <c r="C104" s="62" t="str">
        <f ca="1">IF(AND(A103&gt;=1,A103&lt;=18),IF(E103="a plain gem", "It is", VLOOKUP(RANDBETWEEN(1,4),Table36[],2))," ")</f>
        <v xml:space="preserve"> </v>
      </c>
      <c r="D104" s="62" t="str">
        <f ca="1">IF(AND(A103&gt;=1,A103&lt;=18),VLOOKUP(RANDBETWEEN(1,20),Table13[],2)," ")</f>
        <v xml:space="preserve"> </v>
      </c>
      <c r="E104" s="62" t="str">
        <f ca="1">IF(A103=" ", " ",IF(AND(A103&gt;=1,A103&lt;=18),IF(E103="a plain gem","and","gems")))</f>
        <v xml:space="preserve"> </v>
      </c>
      <c r="F104" s="62" t="str">
        <f ca="1">IF(A103=" "," ",IF(E103="a plain gem"," ","that are "))</f>
        <v xml:space="preserve"> </v>
      </c>
      <c r="G104" s="62" t="str">
        <f ca="1">IF(H104="both",VLOOKUP(RANDBETWEEN(1,8),Table15[],2)," ")</f>
        <v xml:space="preserve"> </v>
      </c>
      <c r="H104" s="62" t="str">
        <f ca="1">IF(AND(A103&gt;=1,A103&lt;=18),VLOOKUP(RANDBETWEEN(1,20),Table14[],2)," ")</f>
        <v xml:space="preserve"> </v>
      </c>
      <c r="I104" s="62" t="str">
        <f ca="1">IF(H104="both",VLOOKUP(RANDBETWEEN(1,11),Table14[],2)," ")</f>
        <v xml:space="preserve"> </v>
      </c>
      <c r="J104" s="62" t="str">
        <f ca="1">IF(H104="both","and"," ")</f>
        <v xml:space="preserve"> </v>
      </c>
      <c r="K104" s="62" t="str">
        <f ca="1">IF(H104="both",VLOOKUP(RANDBETWEEN(1,11),Table14[],2)," ")</f>
        <v xml:space="preserve"> </v>
      </c>
      <c r="L104" s="63" t="str">
        <f ca="1">IF(A103=" "," ","in color")</f>
        <v xml:space="preserve"> </v>
      </c>
    </row>
    <row r="105" spans="1:12" ht="16.5" thickBot="1" x14ac:dyDescent="0.3">
      <c r="A105" s="73"/>
      <c r="B105" s="64" t="str">
        <f ca="1">IF(C103="a carved","It is carved with a depiction of"," ")</f>
        <v xml:space="preserve"> </v>
      </c>
      <c r="C105" s="65" t="str">
        <f ca="1">IF(B105="It is carved with a depiction of",VLOOKUP(RANDBETWEEN(1,6259),Table354[],2)," ")</f>
        <v xml:space="preserve"> </v>
      </c>
      <c r="D105" s="65" t="str">
        <f ca="1">IF(B105="It is carved with a depiction of",VLOOKUP(RANDBETWEEN(1,100),Table355[],2)," ")</f>
        <v xml:space="preserve"> </v>
      </c>
      <c r="E105" s="65" t="str">
        <f ca="1">IF(B105="It is carved with a depiction of",VLOOKUP(RANDBETWEEN(1,6259),Table354[],2)," ")</f>
        <v xml:space="preserve"> </v>
      </c>
      <c r="F105" s="65" t="str">
        <f ca="1">IF(B105="It is carved with a depiction of",VLOOKUP(RANDBETWEEN(1,2),Table357[],2)," ")</f>
        <v xml:space="preserve"> </v>
      </c>
      <c r="G105" s="65" t="str">
        <f ca="1">IF(B105="It is carved with a depiction of",VLOOKUP(RANDBETWEEN(1,25),Table358[],2)," ")</f>
        <v xml:space="preserve"> </v>
      </c>
      <c r="H105" s="65"/>
      <c r="I105" s="65"/>
      <c r="J105" s="65"/>
      <c r="K105" s="65"/>
      <c r="L105" s="66"/>
    </row>
    <row r="106" spans="1:12" ht="17.25" thickTop="1" thickBot="1" x14ac:dyDescent="0.3">
      <c r="A106" s="50"/>
      <c r="I106" s="86"/>
      <c r="J106" s="85"/>
    </row>
    <row r="107" spans="1:12" ht="17.25" thickTop="1" thickBot="1" x14ac:dyDescent="0.3">
      <c r="A107" s="51" t="str">
        <f ca="1">IF(AND($B$8&gt;=16,$B$8&lt;=18),16,IF(AND($C$8&gt;=16,$C$8&lt;18),16," "))</f>
        <v xml:space="preserve"> </v>
      </c>
      <c r="B107" s="52" t="str">
        <f ca="1">IF(AND(A107&gt;=1,A107&lt;=18),"You have found"," ")</f>
        <v xml:space="preserve"> </v>
      </c>
      <c r="C107" s="52" t="str">
        <f ca="1">IF(AND(A107&gt;=1,A107&lt;=18),IF(E107="a plain gem"," ",VLOOKUP(RANDBETWEEN(1,20),Table3[], 2))," ")</f>
        <v xml:space="preserve"> </v>
      </c>
      <c r="D107" s="52" t="str">
        <f ca="1">IF(A107=" "," ",IF(AND(A107&gt;=1,E107="a plain gem")," ",VLOOKUP(RANDBETWEEN(1,20),Table1[],2)))</f>
        <v xml:space="preserve"> </v>
      </c>
      <c r="E107" s="52" t="str">
        <f ca="1">IF(AND(A107&gt;=1,A107&lt;=18), VLOOKUP(RANDBETWEEN(1,100),Table31[],2)," ")</f>
        <v xml:space="preserve"> </v>
      </c>
      <c r="F107" s="52" t="str">
        <f ca="1">IF(AND(A107&gt;=1,A107&lt;=18),VLOOKUP(RANDBETWEEN(1,6),Table29[],2)," ")</f>
        <v xml:space="preserve"> </v>
      </c>
      <c r="G107" s="52"/>
      <c r="H107" s="52"/>
      <c r="I107" s="52"/>
      <c r="J107" s="52"/>
      <c r="K107" s="52"/>
      <c r="L107" s="53"/>
    </row>
    <row r="108" spans="1:12" ht="16.5" thickTop="1" x14ac:dyDescent="0.25">
      <c r="A108" s="72"/>
      <c r="B108" s="54" t="str">
        <f ca="1">IF(AND(A107&gt;=1,E107="a plain gem")," ",IF(AND(A107&gt;=1,A107&lt;=18),"It has"," "))</f>
        <v xml:space="preserve"> </v>
      </c>
      <c r="C108" s="54" t="str">
        <f ca="1">IF(AND(A107&gt;=1,A107&lt;=18),IF(E107="a plain gem", "It is", VLOOKUP(RANDBETWEEN(1,4),Table36[],2))," ")</f>
        <v xml:space="preserve"> </v>
      </c>
      <c r="D108" s="54" t="str">
        <f ca="1">IF(AND(A107&gt;=1,A107&lt;=18),VLOOKUP(RANDBETWEEN(1,20),Table13[],2)," ")</f>
        <v xml:space="preserve"> </v>
      </c>
      <c r="E108" s="54" t="str">
        <f ca="1">IF(A107=" ", " ",IF(AND(A107&gt;=1,A107&lt;=18),IF(E107="a plain gem","and","gems")))</f>
        <v xml:space="preserve"> </v>
      </c>
      <c r="F108" s="54" t="str">
        <f ca="1">IF(A107=" "," ",IF(E107="a plain gem"," ","that are "))</f>
        <v xml:space="preserve"> </v>
      </c>
      <c r="G108" s="54" t="str">
        <f ca="1">IF(H108="both",VLOOKUP(RANDBETWEEN(1,8),Table15[],2)," ")</f>
        <v xml:space="preserve"> </v>
      </c>
      <c r="H108" s="54" t="str">
        <f ca="1">IF(AND(A107&gt;=1,A107&lt;=18),VLOOKUP(RANDBETWEEN(1,20),Table14[],2)," ")</f>
        <v xml:space="preserve"> </v>
      </c>
      <c r="I108" s="54" t="str">
        <f ca="1">IF(H108="both",VLOOKUP(RANDBETWEEN(1,11),Table14[],2)," ")</f>
        <v xml:space="preserve"> </v>
      </c>
      <c r="J108" s="54" t="str">
        <f ca="1">IF(H108="both","and"," ")</f>
        <v xml:space="preserve"> </v>
      </c>
      <c r="K108" s="54" t="str">
        <f ca="1">IF(H108="both",VLOOKUP(RANDBETWEEN(1,11),Table14[],2)," ")</f>
        <v xml:space="preserve"> </v>
      </c>
      <c r="L108" s="55" t="str">
        <f ca="1">IF(A107=" "," ","in color")</f>
        <v xml:space="preserve"> </v>
      </c>
    </row>
    <row r="109" spans="1:12" ht="16.5" thickBot="1" x14ac:dyDescent="0.3">
      <c r="A109" s="73"/>
      <c r="B109" s="56" t="str">
        <f ca="1">IF(C107="a carved","It is carved with a depiction of"," ")</f>
        <v xml:space="preserve"> </v>
      </c>
      <c r="C109" s="57" t="str">
        <f ca="1">IF(B109="It is carved with a depiction of",VLOOKUP(RANDBETWEEN(1,6259),Table354[],2)," ")</f>
        <v xml:space="preserve"> </v>
      </c>
      <c r="D109" s="57" t="str">
        <f ca="1">IF(B109="It is carved with a depiction of",VLOOKUP(RANDBETWEEN(1,100),Table355[],2)," ")</f>
        <v xml:space="preserve"> </v>
      </c>
      <c r="E109" s="57" t="str">
        <f ca="1">IF(B109="It is carved with a depiction of",VLOOKUP(RANDBETWEEN(1,6259),Table354[],2)," ")</f>
        <v xml:space="preserve"> </v>
      </c>
      <c r="F109" s="57" t="str">
        <f ca="1">IF(B109="It is carved with a depiction of",VLOOKUP(RANDBETWEEN(1,2),Table357[],2)," ")</f>
        <v xml:space="preserve"> </v>
      </c>
      <c r="G109" s="57" t="str">
        <f ca="1">IF(B109="It is carved with a depiction of",VLOOKUP(RANDBETWEEN(1,25),Table358[],2)," ")</f>
        <v xml:space="preserve"> </v>
      </c>
      <c r="H109" s="57"/>
      <c r="I109" s="57"/>
      <c r="J109" s="57"/>
      <c r="K109" s="57"/>
      <c r="L109" s="58"/>
    </row>
    <row r="110" spans="1:12" ht="17.25" thickTop="1" thickBot="1" x14ac:dyDescent="0.3">
      <c r="A110" s="50"/>
    </row>
    <row r="111" spans="1:12" ht="17.25" thickTop="1" thickBot="1" x14ac:dyDescent="0.3">
      <c r="A111" s="69" t="str">
        <f ca="1">IF(AND($B$8&gt;=17,$B$8&lt;=18),17,IF(AND($C$8&gt;=17,$C$8&lt;18),17," "))</f>
        <v xml:space="preserve"> </v>
      </c>
      <c r="B111" s="60" t="str">
        <f ca="1">IF(AND(A111&gt;=1,A111&lt;=18),"You have found"," ")</f>
        <v xml:space="preserve"> </v>
      </c>
      <c r="C111" s="60" t="str">
        <f ca="1">IF(AND(A111&gt;=1,A111&lt;=18),IF(E111="a plain gem"," ",VLOOKUP(RANDBETWEEN(1,20),Table3[], 2))," ")</f>
        <v xml:space="preserve"> </v>
      </c>
      <c r="D111" s="60" t="str">
        <f ca="1">IF(A111=" "," ",IF(AND(A111&gt;=1,E111="a plain gem")," ",VLOOKUP(RANDBETWEEN(1,20),Table1[],2)))</f>
        <v xml:space="preserve"> </v>
      </c>
      <c r="E111" s="60" t="str">
        <f ca="1">IF(AND(A111&gt;=1,A111&lt;=18), VLOOKUP(RANDBETWEEN(1,100),Table31[],2)," ")</f>
        <v xml:space="preserve"> </v>
      </c>
      <c r="F111" s="60" t="str">
        <f ca="1">IF(AND(A111&gt;=1,A111&lt;=18),VLOOKUP(RANDBETWEEN(1,6),Table29[],2)," ")</f>
        <v xml:space="preserve"> </v>
      </c>
      <c r="G111" s="60"/>
      <c r="H111" s="60"/>
      <c r="I111" s="60"/>
      <c r="J111" s="60"/>
      <c r="K111" s="60"/>
      <c r="L111" s="61"/>
    </row>
    <row r="112" spans="1:12" ht="16.5" thickTop="1" x14ac:dyDescent="0.25">
      <c r="A112" s="72"/>
      <c r="B112" s="62" t="str">
        <f ca="1">IF(AND(A111&gt;=1,E111="a plain gem")," ",IF(AND(A111&gt;=1,A111&lt;=18),"It has"," "))</f>
        <v xml:space="preserve"> </v>
      </c>
      <c r="C112" s="62" t="str">
        <f ca="1">IF(AND(A111&gt;=1,A111&lt;=18),IF(E111="a plain gem", "It is", VLOOKUP(RANDBETWEEN(1,4),Table36[],2))," ")</f>
        <v xml:space="preserve"> </v>
      </c>
      <c r="D112" s="62" t="str">
        <f ca="1">IF(AND(A111&gt;=1,A111&lt;=18),VLOOKUP(RANDBETWEEN(1,20),Table13[],2)," ")</f>
        <v xml:space="preserve"> </v>
      </c>
      <c r="E112" s="62" t="str">
        <f ca="1">IF(A111=" ", " ",IF(AND(A111&gt;=1,A111&lt;=18),IF(E111="a plain gem","and","gems")))</f>
        <v xml:space="preserve"> </v>
      </c>
      <c r="F112" s="62" t="str">
        <f ca="1">IF(A111=" "," ",IF(E111="a plain gem"," ","that are "))</f>
        <v xml:space="preserve"> </v>
      </c>
      <c r="G112" s="62" t="str">
        <f ca="1">IF(H112="both",VLOOKUP(RANDBETWEEN(1,8),Table15[],2)," ")</f>
        <v xml:space="preserve"> </v>
      </c>
      <c r="H112" s="62" t="str">
        <f ca="1">IF(AND(A111&gt;=1,A111&lt;=18),VLOOKUP(RANDBETWEEN(1,20),Table14[],2)," ")</f>
        <v xml:space="preserve"> </v>
      </c>
      <c r="I112" s="62" t="str">
        <f ca="1">IF(H112="both",VLOOKUP(RANDBETWEEN(1,11),Table14[],2)," ")</f>
        <v xml:space="preserve"> </v>
      </c>
      <c r="J112" s="62" t="str">
        <f ca="1">IF(H112="both","and"," ")</f>
        <v xml:space="preserve"> </v>
      </c>
      <c r="K112" s="62" t="str">
        <f ca="1">IF(H112="both",VLOOKUP(RANDBETWEEN(1,11),Table14[],2)," ")</f>
        <v xml:space="preserve"> </v>
      </c>
      <c r="L112" s="63" t="str">
        <f ca="1">IF(A111=" "," ","in color")</f>
        <v xml:space="preserve"> </v>
      </c>
    </row>
    <row r="113" spans="1:12" ht="16.5" thickBot="1" x14ac:dyDescent="0.3">
      <c r="A113" s="73"/>
      <c r="B113" s="64" t="str">
        <f ca="1">IF(C111="a carved","It is carved with a depiction of"," ")</f>
        <v xml:space="preserve"> </v>
      </c>
      <c r="C113" s="65" t="str">
        <f ca="1">IF(B113="It is carved with a depiction of",VLOOKUP(RANDBETWEEN(1,6259),Table354[],2)," ")</f>
        <v xml:space="preserve"> </v>
      </c>
      <c r="D113" s="65" t="str">
        <f ca="1">IF(B113="It is carved with a depiction of",VLOOKUP(RANDBETWEEN(1,100),Table355[],2)," ")</f>
        <v xml:space="preserve"> </v>
      </c>
      <c r="E113" s="65" t="str">
        <f ca="1">IF(B113="It is carved with a depiction of",VLOOKUP(RANDBETWEEN(1,6259),Table354[],2)," ")</f>
        <v xml:space="preserve"> </v>
      </c>
      <c r="F113" s="65" t="str">
        <f ca="1">IF(B113="It is carved with a depiction of",VLOOKUP(RANDBETWEEN(1,2),Table357[],2)," ")</f>
        <v xml:space="preserve"> </v>
      </c>
      <c r="G113" s="65" t="str">
        <f ca="1">IF(B113="It is carved with a depiction of",VLOOKUP(RANDBETWEEN(1,25),Table358[],2)," ")</f>
        <v xml:space="preserve"> </v>
      </c>
      <c r="H113" s="65"/>
      <c r="I113" s="65"/>
      <c r="J113" s="65"/>
      <c r="K113" s="65"/>
      <c r="L113" s="66"/>
    </row>
    <row r="114" spans="1:12" ht="17.25" thickTop="1" thickBot="1" x14ac:dyDescent="0.3">
      <c r="A114" s="50"/>
    </row>
    <row r="115" spans="1:12" ht="17.25" thickTop="1" thickBot="1" x14ac:dyDescent="0.3">
      <c r="A115" s="68" t="str">
        <f ca="1">IF(AND($B$8&gt;=18,$B$8&lt;=18),18,IF(AND($C$8&gt;=18,$C$8&lt;18),18," "))</f>
        <v xml:space="preserve"> </v>
      </c>
      <c r="B115" s="52" t="str">
        <f ca="1">IF(AND(A115&gt;=1,A115&lt;=18),"You have found"," ")</f>
        <v xml:space="preserve"> </v>
      </c>
      <c r="C115" s="52" t="str">
        <f ca="1">IF(AND(A115&gt;=1,A115&lt;=18),IF(E115="a plain gem"," ",VLOOKUP(RANDBETWEEN(1,20),Table3[], 2))," ")</f>
        <v xml:space="preserve"> </v>
      </c>
      <c r="D115" s="52" t="str">
        <f ca="1">IF(A115=" "," ",IF(AND(A115&gt;=1,E115="a plain gem")," ",VLOOKUP(RANDBETWEEN(1,20),Table1[],2)))</f>
        <v xml:space="preserve"> </v>
      </c>
      <c r="E115" s="52" t="str">
        <f ca="1">IF(AND(A115&gt;=1,A115&lt;=18), VLOOKUP(RANDBETWEEN(1,100),Table31[],2)," ")</f>
        <v xml:space="preserve"> </v>
      </c>
      <c r="F115" s="52" t="str">
        <f ca="1">IF(AND(A115&gt;=1,A115&lt;=18),VLOOKUP(RANDBETWEEN(1,6),Table29[],2)," ")</f>
        <v xml:space="preserve"> </v>
      </c>
      <c r="G115" s="52"/>
      <c r="H115" s="52"/>
      <c r="I115" s="52"/>
      <c r="J115" s="52"/>
      <c r="K115" s="52"/>
      <c r="L115" s="53"/>
    </row>
    <row r="116" spans="1:12" ht="16.5" thickTop="1" x14ac:dyDescent="0.25">
      <c r="A116" s="72"/>
      <c r="B116" s="54" t="str">
        <f ca="1">IF(AND(A115&gt;=1,E115="a plain gem")," ",IF(AND(A115&gt;=1,A115&lt;=18),"It has"," "))</f>
        <v xml:space="preserve"> </v>
      </c>
      <c r="C116" s="54" t="str">
        <f ca="1">IF(AND(A115&gt;=1,A115&lt;=18),IF(E115="a plain gem", "It is", VLOOKUP(RANDBETWEEN(1,4),Table36[],2))," ")</f>
        <v xml:space="preserve"> </v>
      </c>
      <c r="D116" s="54" t="str">
        <f ca="1">IF(AND(A115&gt;=1,A115&lt;=18),VLOOKUP(RANDBETWEEN(1,20),Table13[],2)," ")</f>
        <v xml:space="preserve"> </v>
      </c>
      <c r="E116" s="54" t="str">
        <f ca="1">IF(A115=" ", " ",IF(AND(A115&gt;=1,A115&lt;=18),IF(E115="a plain gem","and","gems")))</f>
        <v xml:space="preserve"> </v>
      </c>
      <c r="F116" s="54" t="str">
        <f ca="1">IF(A115=" "," ",IF(E115="a plain gem"," ","that are "))</f>
        <v xml:space="preserve"> </v>
      </c>
      <c r="G116" s="54" t="str">
        <f ca="1">IF(H116="both",VLOOKUP(RANDBETWEEN(1,8),Table15[],2)," ")</f>
        <v xml:space="preserve"> </v>
      </c>
      <c r="H116" s="54" t="str">
        <f ca="1">IF(AND(A115&gt;=1,A115&lt;=18),VLOOKUP(RANDBETWEEN(1,20),Table14[],2)," ")</f>
        <v xml:space="preserve"> </v>
      </c>
      <c r="I116" s="54" t="str">
        <f ca="1">IF(H116="both",VLOOKUP(RANDBETWEEN(1,11),Table14[],2)," ")</f>
        <v xml:space="preserve"> </v>
      </c>
      <c r="J116" s="54" t="str">
        <f ca="1">IF(H116="both","and"," ")</f>
        <v xml:space="preserve"> </v>
      </c>
      <c r="K116" s="54" t="str">
        <f ca="1">IF(H116="both",VLOOKUP(RANDBETWEEN(1,11),Table14[],2)," ")</f>
        <v xml:space="preserve"> </v>
      </c>
      <c r="L116" s="55" t="str">
        <f ca="1">IF(A115=" "," ","in color")</f>
        <v xml:space="preserve"> </v>
      </c>
    </row>
    <row r="117" spans="1:12" ht="16.5" thickBot="1" x14ac:dyDescent="0.3">
      <c r="A117" s="73"/>
      <c r="B117" s="56" t="str">
        <f ca="1">IF(C115="a carved","It is carved with a depiction of"," ")</f>
        <v xml:space="preserve"> </v>
      </c>
      <c r="C117" s="57" t="str">
        <f ca="1">IF(B117="It is carved with a depiction of",VLOOKUP(RANDBETWEEN(1,6259),Table354[],2)," ")</f>
        <v xml:space="preserve"> </v>
      </c>
      <c r="D117" s="57" t="str">
        <f ca="1">IF(B117="It is carved with a depiction of",VLOOKUP(RANDBETWEEN(1,100),Table355[],2)," ")</f>
        <v xml:space="preserve"> </v>
      </c>
      <c r="E117" s="57" t="str">
        <f ca="1">IF(B117="It is carved with a depiction of",VLOOKUP(RANDBETWEEN(1,6259),Table354[],2)," ")</f>
        <v xml:space="preserve"> </v>
      </c>
      <c r="F117" s="57" t="str">
        <f ca="1">IF(B117="It is carved with a depiction of",VLOOKUP(RANDBETWEEN(1,2),Table357[],2)," ")</f>
        <v xml:space="preserve"> </v>
      </c>
      <c r="G117" s="57" t="str">
        <f ca="1">IF(B117="It is carved with a depiction of",VLOOKUP(RANDBETWEEN(1,25),Table358[],2)," ")</f>
        <v xml:space="preserve"> </v>
      </c>
      <c r="H117" s="57"/>
      <c r="I117" s="57"/>
      <c r="J117" s="57"/>
      <c r="K117" s="57"/>
      <c r="L117" s="58"/>
    </row>
    <row r="118" spans="1:12" ht="16.5" thickTop="1" x14ac:dyDescent="0.25">
      <c r="A118" s="71"/>
    </row>
    <row r="119" spans="1:12" x14ac:dyDescent="0.25">
      <c r="A119" s="71"/>
    </row>
    <row r="120" spans="1:12" x14ac:dyDescent="0.25">
      <c r="A120" s="36" t="s">
        <v>236</v>
      </c>
      <c r="B120" s="36" t="s">
        <v>233</v>
      </c>
      <c r="C120" s="36" t="s">
        <v>35</v>
      </c>
      <c r="D120" s="36" t="s">
        <v>34</v>
      </c>
      <c r="E120" s="36" t="s">
        <v>619</v>
      </c>
      <c r="F120" s="36" t="s">
        <v>682</v>
      </c>
      <c r="G120" s="36" t="s">
        <v>622</v>
      </c>
      <c r="H120" s="36" t="s">
        <v>680</v>
      </c>
      <c r="I120" s="36" t="s">
        <v>681</v>
      </c>
      <c r="J120" s="36" t="s">
        <v>683</v>
      </c>
    </row>
    <row r="121" spans="1:12" x14ac:dyDescent="0.25">
      <c r="A121" s="36" t="str">
        <f ca="1">IF(AND(B11&gt;=1,B11&lt;=6), 1, " ")</f>
        <v xml:space="preserve"> </v>
      </c>
      <c r="B121" s="36" t="str">
        <f ca="1">IF(AND(B11&gt;=1,B11&lt;=6),RANDBETWEEN(1,100), " ")</f>
        <v xml:space="preserve"> </v>
      </c>
      <c r="C121" s="36" t="str">
        <f ca="1">IF(AND(B11&gt;=1,B11&lt;=6),VLOOKUP(B121,Table57[],2), " ")</f>
        <v xml:space="preserve"> </v>
      </c>
      <c r="D121" s="36" t="str">
        <f ca="1">IF(C121="spell scroll (cantrip)",VLOOKUP(RANDBETWEEN(1,43),Table191[],2),IF(C121="spell scroll (1st level)",VLOOKUP(RANDBETWEEN(1,73),Table190[],2),IF(C121="spell scroll (2nd level)",VLOOKUP(RANDBETWEEN(1,71),Table192[],2)," ")))</f>
        <v xml:space="preserve"> </v>
      </c>
      <c r="E121" s="36" t="str">
        <f ca="1">IF(AND(A121&gt;=1,A121&lt;=6),VLOOKUP(RANDBETWEEN(1,20),Table171[],2)," ")</f>
        <v xml:space="preserve"> </v>
      </c>
      <c r="F121" s="36" t="str">
        <f ca="1">IF(AND(A121&gt;=1,A121&lt;=8),VLOOKUP(RANDBETWEEN(1,20),Table172[],2)," ")</f>
        <v xml:space="preserve"> </v>
      </c>
      <c r="G121" s="36" t="str">
        <f ca="1">IF(AND(A121&gt;=1,A121&lt;=8),VLOOKUP(RANDBETWEEN(1,20),Table174[],2)," ")</f>
        <v xml:space="preserve"> </v>
      </c>
      <c r="H121" s="36" t="str">
        <f ca="1">IF(AND(A121&gt;=1,A121&lt;=8),VLOOKUP(RANDBETWEEN(1,20),Table173[],2)," ")</f>
        <v xml:space="preserve"> </v>
      </c>
      <c r="I121" s="36" t="str">
        <f ca="1">IF(H121="Roll 2x",VLOOKUP(RANDBETWEEN(1,20),Table173[],2)," ")</f>
        <v xml:space="preserve"> </v>
      </c>
      <c r="J121" s="36" t="str">
        <f ca="1">IF(H121="Roll 2x",VLOOKUP(RANDBETWEEN(1,20),Table173[],2)," ")</f>
        <v xml:space="preserve"> </v>
      </c>
    </row>
    <row r="122" spans="1:12" x14ac:dyDescent="0.25">
      <c r="A122" s="36" t="str">
        <f ca="1">IF(AND(B11&gt;=2,B11&lt;=6), 2, " ")</f>
        <v xml:space="preserve"> </v>
      </c>
      <c r="B122" s="36" t="str">
        <f ca="1">IF(AND(B11&gt;=2,B11&lt;=6),RANDBETWEEN(1,100), " ")</f>
        <v xml:space="preserve"> </v>
      </c>
      <c r="C122" s="36" t="str">
        <f ca="1">IF(AND(B11&gt;=2,B11&lt;=6),VLOOKUP(B122,Table57[],2), " ")</f>
        <v xml:space="preserve"> </v>
      </c>
      <c r="D122" s="36" t="str">
        <f ca="1">IF(C122="spell scroll (cantrip)",VLOOKUP(RANDBETWEEN(1,43),Table191[],2),IF(C122="spell scroll (1st level)",VLOOKUP(RANDBETWEEN(1,73),Table190[],2),IF(C122="spell scroll (2nd level)",VLOOKUP(RANDBETWEEN(1,71),Table192[],2)," ")))</f>
        <v xml:space="preserve"> </v>
      </c>
      <c r="E122" s="36" t="str">
        <f ca="1">IF(AND(A122&gt;=1,A122&lt;=6),VLOOKUP(RANDBETWEEN(1,20),Table171[],2)," ")</f>
        <v xml:space="preserve"> </v>
      </c>
      <c r="F122" s="36" t="str">
        <f ca="1">IF(AND(A122&gt;=1,A122&lt;=6),VLOOKUP(RANDBETWEEN(1,20),Table172[],2)," ")</f>
        <v xml:space="preserve"> </v>
      </c>
      <c r="G122" s="36" t="str">
        <f ca="1">IF(AND(A122&gt;=1,A122&lt;=8),VLOOKUP(RANDBETWEEN(1,20),Table174[],2)," ")</f>
        <v xml:space="preserve"> </v>
      </c>
      <c r="H122" s="36" t="str">
        <f ca="1">IF(AND(A122&gt;=1,A122&lt;=8),VLOOKUP(RANDBETWEEN(1,20),Table173[],2)," ")</f>
        <v xml:space="preserve"> </v>
      </c>
      <c r="I122" s="36" t="str">
        <f ca="1">IF(H122="Roll 2x",VLOOKUP(RANDBETWEEN(1,20),Table173[],2)," ")</f>
        <v xml:space="preserve"> </v>
      </c>
      <c r="J122" s="36" t="str">
        <f ca="1">IF(H122="Roll 2x",VLOOKUP(RANDBETWEEN(1,20),Table173[],2)," ")</f>
        <v xml:space="preserve"> </v>
      </c>
    </row>
    <row r="123" spans="1:12" x14ac:dyDescent="0.25">
      <c r="A123" s="36" t="str">
        <f ca="1">IF(AND(B11&gt;=3,B11&lt;=6), 3, " ")</f>
        <v xml:space="preserve"> </v>
      </c>
      <c r="B123" s="36" t="str">
        <f ca="1">IF(AND(B11&gt;=3,B11&lt;=6),RANDBETWEEN(1,100), " ")</f>
        <v xml:space="preserve"> </v>
      </c>
      <c r="C123" s="36" t="str">
        <f ca="1">IF(AND(B11&gt;=3,B11&lt;=6),VLOOKUP(B123,Table57[],2), " ")</f>
        <v xml:space="preserve"> </v>
      </c>
      <c r="D123" s="36" t="str">
        <f ca="1">IF(C123="spell scroll (cantrip)",VLOOKUP(RANDBETWEEN(1,43),Table191[],2),IF(C123="spell scroll (1st level)",VLOOKUP(RANDBETWEEN(1,73),Table190[],2),IF(C123="spell scroll (2nd level)",VLOOKUP(RANDBETWEEN(1,71),Table192[],2)," ")))</f>
        <v xml:space="preserve"> </v>
      </c>
      <c r="E123" s="36" t="str">
        <f ca="1">IF(AND(A123&gt;=1,A123&lt;=6),VLOOKUP(RANDBETWEEN(1,20),Table171[],2)," ")</f>
        <v xml:space="preserve"> </v>
      </c>
      <c r="F123" s="36" t="str">
        <f ca="1">IF(AND(A123&gt;=1,A123&lt;=8),VLOOKUP(RANDBETWEEN(1,20),Table172[],2)," ")</f>
        <v xml:space="preserve"> </v>
      </c>
      <c r="G123" s="36" t="str">
        <f ca="1">IF(AND(A123&gt;=1,A123&lt;=8),VLOOKUP(RANDBETWEEN(1,20),Table174[],2)," ")</f>
        <v xml:space="preserve"> </v>
      </c>
      <c r="H123" s="36" t="str">
        <f ca="1">IF(AND(A123&gt;=1,A123&lt;=8),VLOOKUP(RANDBETWEEN(1,20),Table173[],2)," ")</f>
        <v xml:space="preserve"> </v>
      </c>
      <c r="I123" s="36" t="str">
        <f ca="1">IF(H123="Roll 2x",VLOOKUP(RANDBETWEEN(1,20),Table173[],2)," ")</f>
        <v xml:space="preserve"> </v>
      </c>
      <c r="J123" s="36" t="str">
        <f ca="1">IF(H123="Roll 2x",VLOOKUP(RANDBETWEEN(1,20),Table173[],2)," ")</f>
        <v xml:space="preserve"> </v>
      </c>
    </row>
    <row r="124" spans="1:12" x14ac:dyDescent="0.25">
      <c r="A124" s="36" t="str">
        <f ca="1">IF(AND(B11&gt;=4,B11&lt;=6), 4, " ")</f>
        <v xml:space="preserve"> </v>
      </c>
      <c r="B124" s="36" t="str">
        <f ca="1">IF(AND(B11&gt;=4,B11&lt;=6),RANDBETWEEN(1,100), " ")</f>
        <v xml:space="preserve"> </v>
      </c>
      <c r="C124" s="36" t="str">
        <f ca="1">IF(AND(B11&gt;=4,B11&lt;=6),VLOOKUP(B124,Table57[],2), " ")</f>
        <v xml:space="preserve"> </v>
      </c>
      <c r="D124" s="36" t="str">
        <f ca="1">IF(C124="spell scroll (cantrip)",VLOOKUP(RANDBETWEEN(1,43),Table191[],2),IF(C124="spell scroll (1st level)",VLOOKUP(RANDBETWEEN(1,73),Table190[],2),IF(C124="spell scroll (2nd level)",VLOOKUP(RANDBETWEEN(1,71),Table192[],2)," ")))</f>
        <v xml:space="preserve"> </v>
      </c>
      <c r="E124" s="36" t="str">
        <f ca="1">IF(AND(A124&gt;=1,A124&lt;=6),VLOOKUP(RANDBETWEEN(1,20),Table171[],2)," ")</f>
        <v xml:space="preserve"> </v>
      </c>
      <c r="F124" s="36" t="str">
        <f ca="1">IF(AND(A124&gt;=1,A124&lt;=8),VLOOKUP(RANDBETWEEN(1,20),Table172[],2)," ")</f>
        <v xml:space="preserve"> </v>
      </c>
      <c r="G124" s="36" t="str">
        <f ca="1">IF(AND(A124&gt;=1,A124&lt;=8),VLOOKUP(RANDBETWEEN(1,20),Table174[],2)," ")</f>
        <v xml:space="preserve"> </v>
      </c>
      <c r="H124" s="36" t="str">
        <f ca="1">IF(AND(A124&gt;=1,A124&lt;=8),VLOOKUP(RANDBETWEEN(1,20),Table173[],2)," ")</f>
        <v xml:space="preserve"> </v>
      </c>
      <c r="I124" s="36" t="str">
        <f ca="1">IF(H124="Roll 2x",VLOOKUP(RANDBETWEEN(1,20),Table173[],2)," ")</f>
        <v xml:space="preserve"> </v>
      </c>
      <c r="J124" s="36" t="str">
        <f ca="1">IF(H124="Roll 2x",VLOOKUP(RANDBETWEEN(1,20),Table173[],2)," ")</f>
        <v xml:space="preserve"> </v>
      </c>
    </row>
    <row r="125" spans="1:12" x14ac:dyDescent="0.25">
      <c r="A125" s="36"/>
      <c r="B125" s="36"/>
      <c r="C125" s="36"/>
      <c r="D125" s="36"/>
    </row>
    <row r="126" spans="1:12" x14ac:dyDescent="0.25">
      <c r="A126" s="36" t="s">
        <v>242</v>
      </c>
      <c r="B126" s="36" t="s">
        <v>233</v>
      </c>
      <c r="C126" s="36" t="s">
        <v>35</v>
      </c>
      <c r="D126" s="36" t="s">
        <v>34</v>
      </c>
      <c r="E126" s="36" t="s">
        <v>619</v>
      </c>
      <c r="F126" s="36" t="s">
        <v>682</v>
      </c>
      <c r="G126" s="36" t="s">
        <v>622</v>
      </c>
      <c r="H126" s="36" t="s">
        <v>680</v>
      </c>
      <c r="I126" s="36" t="s">
        <v>681</v>
      </c>
      <c r="J126" s="36" t="s">
        <v>683</v>
      </c>
    </row>
    <row r="127" spans="1:12" x14ac:dyDescent="0.25">
      <c r="A127" s="36" t="str">
        <f ca="1">IF(AND(C11&gt;=1,C11&lt;=6), 1, " ")</f>
        <v xml:space="preserve"> </v>
      </c>
      <c r="B127" s="36" t="str">
        <f ca="1">IF(AND(C11&gt;=1,C11&lt;=6),RANDBETWEEN(1,100), " ")</f>
        <v xml:space="preserve"> </v>
      </c>
      <c r="C127" s="36" t="str">
        <f ca="1">IF(AND(C11&gt;=1,C11&lt;=6),VLOOKUP(B127,Table5760[],2), " ")</f>
        <v xml:space="preserve"> </v>
      </c>
      <c r="D127" s="36" t="str">
        <f ca="1">IF(C127="spell scroll (2nd Level)",VLOOKUP(RANDBETWEEN(1,71),Table192[],2),IF(C127="spell scroll (3rd level)",VLOOKUP(RANDBETWEEN(1,62),Table199[],2),IF(C127="ammunition +1",VLOOKUP(RANDBETWEEN(1,6),Table185[],2),IF(C127="dust of disappearance",RANDBETWEEN(5,10),IF(C127="Robe of useful items",RANDBETWEEN(4,16)," ")))))</f>
        <v xml:space="preserve"> </v>
      </c>
      <c r="E127" s="36" t="str">
        <f ca="1">IF(AND(A127&gt;=1,A127&lt;=6),VLOOKUP(RANDBETWEEN(1,20),Table171[],2)," ")</f>
        <v xml:space="preserve"> </v>
      </c>
      <c r="F127" s="36" t="str">
        <f ca="1">IF(AND(A127&gt;=1,A127&lt;=8),VLOOKUP(RANDBETWEEN(1,20),Table172[],2)," ")</f>
        <v xml:space="preserve"> </v>
      </c>
      <c r="G127" s="36" t="str">
        <f ca="1">IF(AND(A127&gt;=1,A127&lt;=8),VLOOKUP(RANDBETWEEN(1,20),Table174[],2)," ")</f>
        <v xml:space="preserve"> </v>
      </c>
      <c r="H127" s="36" t="str">
        <f ca="1">IF(AND(A127&gt;=1,A127&lt;=8),VLOOKUP(RANDBETWEEN(1,20),Table173[],2)," ")</f>
        <v xml:space="preserve"> </v>
      </c>
      <c r="I127" s="36" t="str">
        <f ca="1">IF(H127="Roll 2x",VLOOKUP(RANDBETWEEN(1,20),Table173[],2)," ")</f>
        <v xml:space="preserve"> </v>
      </c>
      <c r="J127" s="36" t="str">
        <f ca="1">IF(H127="Roll 2x",VLOOKUP(RANDBETWEEN(1,20),Table173[],2)," ")</f>
        <v xml:space="preserve"> </v>
      </c>
    </row>
    <row r="128" spans="1:12" x14ac:dyDescent="0.25">
      <c r="A128" s="36" t="str">
        <f ca="1">IF(AND(C11&gt;=2,C11&lt;=6), 2, " ")</f>
        <v xml:space="preserve"> </v>
      </c>
      <c r="B128" s="36" t="str">
        <f ca="1">IF(AND(C11&gt;=2,C11&lt;=6),RANDBETWEEN(1,100), " ")</f>
        <v xml:space="preserve"> </v>
      </c>
      <c r="C128" s="36" t="str">
        <f ca="1">IF(AND(C11&gt;=2,C11&lt;=6),VLOOKUP(B128,Table5760[],2), " ")</f>
        <v xml:space="preserve"> </v>
      </c>
      <c r="D128" s="36" t="str">
        <f ca="1">IF(C128="spell scroll (2nd Level)",VLOOKUP(RANDBETWEEN(1,71),Table192[],2),IF(C128="spell scroll (3rd level)",VLOOKUP(RANDBETWEEN(1,62),Table199[],2),IF(C128="ammunition +1",VLOOKUP(RANDBETWEEN(1,6),Table185[],2),IF(C128="dust of disappearance",RANDBETWEEN(5,10),IF(C128="Robe of useful items",RANDBETWEEN(4,16)," ")))))</f>
        <v xml:space="preserve"> </v>
      </c>
      <c r="E128" s="36" t="str">
        <f ca="1">IF(AND(A128&gt;=1,A128&lt;=6),VLOOKUP(RANDBETWEEN(1,20),Table171[],2)," ")</f>
        <v xml:space="preserve"> </v>
      </c>
      <c r="F128" s="36" t="str">
        <f ca="1">IF(AND(A128&gt;=1,A128&lt;=6),VLOOKUP(RANDBETWEEN(1,20),Table172[],2)," ")</f>
        <v xml:space="preserve"> </v>
      </c>
      <c r="G128" s="36" t="str">
        <f ca="1">IF(AND(A128&gt;=1,A128&lt;=8),VLOOKUP(RANDBETWEEN(1,20),Table174[],2)," ")</f>
        <v xml:space="preserve"> </v>
      </c>
      <c r="H128" s="36" t="str">
        <f ca="1">IF(AND(A128&gt;=1,A128&lt;=8),VLOOKUP(RANDBETWEEN(1,20),Table173[],2)," ")</f>
        <v xml:space="preserve"> </v>
      </c>
      <c r="I128" s="36" t="str">
        <f ca="1">IF(H128="Roll 2x",VLOOKUP(RANDBETWEEN(1,20),Table173[],2)," ")</f>
        <v xml:space="preserve"> </v>
      </c>
      <c r="J128" s="36" t="str">
        <f ca="1">IF(H128="Roll 2x",VLOOKUP(RANDBETWEEN(1,20),Table173[],2)," ")</f>
        <v xml:space="preserve"> </v>
      </c>
    </row>
    <row r="129" spans="1:10" x14ac:dyDescent="0.25">
      <c r="A129" s="36" t="str">
        <f ca="1">IF(AND(C11&gt;=3,C11&lt;=6), 3, " ")</f>
        <v xml:space="preserve"> </v>
      </c>
      <c r="B129" s="36" t="str">
        <f ca="1">IF(AND(C11&gt;=3,C11&lt;=6),RANDBETWEEN(1,100), " ")</f>
        <v xml:space="preserve"> </v>
      </c>
      <c r="C129" s="36" t="str">
        <f ca="1">IF(AND(C11&gt;=3,C11&lt;=6),VLOOKUP(B129,Table5760[],2), " ")</f>
        <v xml:space="preserve"> </v>
      </c>
      <c r="D129" s="36" t="str">
        <f ca="1">IF(C129="spell scroll (2nd Level)",VLOOKUP(RANDBETWEEN(1,71),Table192[],2),IF(C129="spell scroll (3rd level)",VLOOKUP(RANDBETWEEN(1,62),Table199[],2),IF(C129="ammunition +1",VLOOKUP(RANDBETWEEN(1,6),Table185[],2),IF(C129="dust of disappearance",RANDBETWEEN(5,10),IF(C129="Robe of useful items",RANDBETWEEN(4,16)," ")))))</f>
        <v xml:space="preserve"> </v>
      </c>
      <c r="E129" s="36" t="str">
        <f ca="1">IF(AND(A129&gt;=1,A129&lt;=6),VLOOKUP(RANDBETWEEN(1,20),Table171[],2)," ")</f>
        <v xml:space="preserve"> </v>
      </c>
      <c r="F129" s="36" t="str">
        <f ca="1">IF(AND(A129&gt;=1,A129&lt;=8),VLOOKUP(RANDBETWEEN(1,20),Table172[],2)," ")</f>
        <v xml:space="preserve"> </v>
      </c>
      <c r="G129" s="36" t="str">
        <f ca="1">IF(AND(A129&gt;=1,A129&lt;=8),VLOOKUP(RANDBETWEEN(1,20),Table174[],2)," ")</f>
        <v xml:space="preserve"> </v>
      </c>
      <c r="H129" s="36" t="str">
        <f ca="1">IF(AND(A129&gt;=1,A129&lt;=8),VLOOKUP(RANDBETWEEN(1,20),Table173[],2)," ")</f>
        <v xml:space="preserve"> </v>
      </c>
      <c r="I129" s="36" t="str">
        <f ca="1">IF(H129="Roll 2x",VLOOKUP(RANDBETWEEN(1,20),Table173[],2)," ")</f>
        <v xml:space="preserve"> </v>
      </c>
      <c r="J129" s="36" t="str">
        <f ca="1">IF(H129="Roll 2x",VLOOKUP(RANDBETWEEN(1,20),Table173[],2)," ")</f>
        <v xml:space="preserve"> </v>
      </c>
    </row>
    <row r="130" spans="1:10" x14ac:dyDescent="0.25">
      <c r="A130" s="36" t="str">
        <f ca="1">IF(AND(C11&gt;=4,C11&lt;=6), 4, " ")</f>
        <v xml:space="preserve"> </v>
      </c>
      <c r="B130" s="36" t="str">
        <f ca="1">IF(AND(C11&gt;=4,C11&lt;=6),RANDBETWEEN(1,100), " ")</f>
        <v xml:space="preserve"> </v>
      </c>
      <c r="C130" s="36" t="str">
        <f ca="1">IF(AND(C11&gt;=4,C11&lt;=6),VLOOKUP(B130,Table5760[],2), " ")</f>
        <v xml:space="preserve"> </v>
      </c>
      <c r="D130" s="36" t="str">
        <f ca="1">IF(C130="spell scroll (2nd Level)",VLOOKUP(RANDBETWEEN(1,71),Table192[],2),IF(C130="spell scroll (3rd level)",VLOOKUP(RANDBETWEEN(1,62),Table199[],2),IF(C130="ammunition +1",VLOOKUP(RANDBETWEEN(1,6),Table185[],2),IF(C130="dust of disappearance",RANDBETWEEN(5,10),IF(C130="Robe of useful items",RANDBETWEEN(4,16)," ")))))</f>
        <v xml:space="preserve"> </v>
      </c>
      <c r="E130" s="36" t="str">
        <f ca="1">IF(AND(A130&gt;=1,A130&lt;=6),VLOOKUP(RANDBETWEEN(1,20),Table171[],2)," ")</f>
        <v xml:space="preserve"> </v>
      </c>
      <c r="F130" s="36" t="str">
        <f ca="1">IF(AND(A130&gt;=1,A130&lt;=8),VLOOKUP(RANDBETWEEN(1,20),Table172[],2)," ")</f>
        <v xml:space="preserve"> </v>
      </c>
      <c r="G130" s="36" t="str">
        <f ca="1">IF(AND(A130&gt;=1,A130&lt;=8),VLOOKUP(RANDBETWEEN(1,20),Table174[],2)," ")</f>
        <v xml:space="preserve"> </v>
      </c>
      <c r="H130" s="36" t="str">
        <f ca="1">IF(AND(A130&gt;=1,A130&lt;=8),VLOOKUP(RANDBETWEEN(1,20),Table173[],2)," ")</f>
        <v xml:space="preserve"> </v>
      </c>
      <c r="I130" s="36" t="str">
        <f ca="1">IF(H130="Roll 2x",VLOOKUP(RANDBETWEEN(1,20),Table173[],2)," ")</f>
        <v xml:space="preserve"> </v>
      </c>
      <c r="J130" s="36" t="str">
        <f ca="1">IF(H130="Roll 2x",VLOOKUP(RANDBETWEEN(1,20),Table173[],2)," ")</f>
        <v xml:space="preserve"> </v>
      </c>
    </row>
    <row r="131" spans="1:10" x14ac:dyDescent="0.25">
      <c r="A131" s="36" t="str">
        <f ca="1">IF(AND(C11&gt;=5,C11&lt;=6), 5, " ")</f>
        <v xml:space="preserve"> </v>
      </c>
      <c r="B131" s="36" t="str">
        <f ca="1">IF(AND(C11&gt;=5,C11&lt;=6),RANDBETWEEN(1,100), " ")</f>
        <v xml:space="preserve"> </v>
      </c>
      <c r="C131" s="36" t="str">
        <f ca="1">IF(AND(C11&gt;=5,C11&lt;=6),VLOOKUP(B131,Table5760[],2), " ")</f>
        <v xml:space="preserve"> </v>
      </c>
      <c r="D131" s="36" t="str">
        <f ca="1">IF(C131="spell scroll (2nd Level)",VLOOKUP(RANDBETWEEN(1,71),Table192[],2),IF(C131="spell scroll (3rd level)",VLOOKUP(RANDBETWEEN(1,62),Table199[],2),IF(C131="ammunition +1",VLOOKUP(RANDBETWEEN(1,6),Table185[],2),IF(C131="dust of disappearance",RANDBETWEEN(5,10),IF(C131="Robe of useful items",RANDBETWEEN(4,16)," ")))))</f>
        <v xml:space="preserve"> </v>
      </c>
      <c r="E131" s="36" t="str">
        <f ca="1">IF(AND(A131&gt;=1,A131&lt;=8),VLOOKUP(RANDBETWEEN(1,20),Table171[],2)," ")</f>
        <v xml:space="preserve"> </v>
      </c>
      <c r="F131" s="36" t="str">
        <f ca="1">IF(AND(A131&gt;=1,A131&lt;=6),VLOOKUP(RANDBETWEEN(1,20),Table172[],2)," ")</f>
        <v xml:space="preserve"> </v>
      </c>
      <c r="G131" s="36" t="str">
        <f ca="1">IF(AND(A131&gt;=1,A131&lt;=8),VLOOKUP(RANDBETWEEN(1,20),Table174[],2)," ")</f>
        <v xml:space="preserve"> </v>
      </c>
      <c r="H131" s="36" t="str">
        <f ca="1">IF(AND(A131&gt;=1,A131&lt;=8),VLOOKUP(RANDBETWEEN(1,20),Table173[],2)," ")</f>
        <v xml:space="preserve"> </v>
      </c>
      <c r="I131" s="36" t="str">
        <f ca="1">IF(H131="Roll 2x",VLOOKUP(RANDBETWEEN(1,20),Table173[],2)," ")</f>
        <v xml:space="preserve"> </v>
      </c>
      <c r="J131" s="36" t="str">
        <f ca="1">IF(H131="Roll 2x",VLOOKUP(RANDBETWEEN(1,20),Table173[],2)," ")</f>
        <v xml:space="preserve"> </v>
      </c>
    </row>
    <row r="132" spans="1:10" x14ac:dyDescent="0.25">
      <c r="A132" s="36" t="str">
        <f ca="1">IF(AND(C11&gt;=6,C11&lt;=6), 6, " ")</f>
        <v xml:space="preserve"> </v>
      </c>
      <c r="B132" s="36" t="str">
        <f ca="1">IF(AND(C11&gt;=6,C11&lt;=6),RANDBETWEEN(1,100), " ")</f>
        <v xml:space="preserve"> </v>
      </c>
      <c r="C132" s="36" t="str">
        <f ca="1">IF(AND(C11&gt;=6,C11&lt;=6),VLOOKUP(B132,Table5760[],2), " ")</f>
        <v xml:space="preserve"> </v>
      </c>
      <c r="D132" s="36" t="str">
        <f ca="1">IF(C132="spell scroll (2nd Level)",VLOOKUP(RANDBETWEEN(1,71),Table192[],2),IF(C132="spell scroll (3rd level)",VLOOKUP(RANDBETWEEN(1,62),Table199[],2),IF(C132="ammunition +1",VLOOKUP(RANDBETWEEN(1,6),Table185[],2),IF(C132="dust of disappearance",RANDBETWEEN(5,10),IF(C132="Robe of useful items",RANDBETWEEN(4,16)," ")))))</f>
        <v xml:space="preserve"> </v>
      </c>
      <c r="E132" s="36" t="str">
        <f ca="1">IF(AND(A132&gt;=1,A132&lt;=8),VLOOKUP(RANDBETWEEN(1,20),Table171[],2)," ")</f>
        <v xml:space="preserve"> </v>
      </c>
      <c r="F132" s="36" t="str">
        <f ca="1">IF(AND(A132&gt;=1,A132&lt;=8),VLOOKUP(RANDBETWEEN(1,20),Table172[],2)," ")</f>
        <v xml:space="preserve"> </v>
      </c>
      <c r="G132" s="36" t="str">
        <f ca="1">IF(AND(A132&gt;=1,A132&lt;=8),VLOOKUP(RANDBETWEEN(1,20),Table174[],2)," ")</f>
        <v xml:space="preserve"> </v>
      </c>
      <c r="H132" s="36" t="str">
        <f ca="1">IF(AND(A132&gt;=1,A132&lt;=8),VLOOKUP(RANDBETWEEN(1,20),Table173[],2)," ")</f>
        <v xml:space="preserve"> </v>
      </c>
      <c r="I132" s="36" t="str">
        <f ca="1">IF(H132="Roll 2x",VLOOKUP(RANDBETWEEN(1,20),Table173[],2)," ")</f>
        <v xml:space="preserve"> </v>
      </c>
      <c r="J132" s="36" t="str">
        <f ca="1">IF(H132="Roll 2x",VLOOKUP(RANDBETWEEN(1,20),Table173[],2)," ")</f>
        <v xml:space="preserve"> </v>
      </c>
    </row>
    <row r="134" spans="1:10" x14ac:dyDescent="0.25">
      <c r="A134" s="36" t="s">
        <v>243</v>
      </c>
      <c r="B134" s="36" t="s">
        <v>233</v>
      </c>
      <c r="C134" s="36" t="s">
        <v>35</v>
      </c>
      <c r="D134" s="36" t="s">
        <v>34</v>
      </c>
      <c r="E134" s="36" t="s">
        <v>619</v>
      </c>
      <c r="F134" s="36" t="s">
        <v>682</v>
      </c>
      <c r="G134" s="36" t="s">
        <v>622</v>
      </c>
      <c r="H134" s="36" t="s">
        <v>680</v>
      </c>
      <c r="I134" s="36" t="s">
        <v>681</v>
      </c>
      <c r="J134" s="36" t="s">
        <v>683</v>
      </c>
    </row>
    <row r="135" spans="1:10" x14ac:dyDescent="0.25">
      <c r="A135" s="36" t="str">
        <f ca="1">IF(AND(D11&gt;=1,D11&lt;=6), 1, " ")</f>
        <v xml:space="preserve"> </v>
      </c>
      <c r="B135" s="36" t="str">
        <f ca="1">IF(AND(D11&gt;=1,D11&lt;=6),RANDBETWEEN(1,100), " ")</f>
        <v xml:space="preserve"> </v>
      </c>
      <c r="C135" s="36" t="str">
        <f ca="1">IF(AND(D11&gt;=1,D11&lt;=6),VLOOKUP(B135,Table5761[],2), " ")</f>
        <v xml:space="preserve"> </v>
      </c>
      <c r="D135" s="36" t="str">
        <f ca="1">IF(C135="spell scroll (4th level)",VLOOKUP(RANDBETWEEN(1,45),Table198[],2),IF(C135="spell scroll (5th level)",VLOOKUP(RANDBETWEEN(1,58),Table197[],2),IF(C135="scroll of protection",VLOOKUP(RANDBETWEEN(1,20),Table182[],2),IF(C135="Quaal's feather token",VLOOKUP(RANDBETWEEN(1,20),Table181[],2),IF(C135="ammunition +2",VLOOKUP(RANDBETWEEN(1,6),Table185[],2),IF(C135="necklace of fireballs",RANDBETWEEN(3,9)," "))))))</f>
        <v xml:space="preserve"> </v>
      </c>
      <c r="E135" s="36" t="str">
        <f ca="1">IF(AND(A135&gt;=1,A135&lt;=6),VLOOKUP(RANDBETWEEN(1,20),Table171[],2)," ")</f>
        <v xml:space="preserve"> </v>
      </c>
      <c r="F135" s="36" t="str">
        <f ca="1">IF(AND(A135&gt;=1,A135&lt;=8),VLOOKUP(RANDBETWEEN(1,20),Table172[],2)," ")</f>
        <v xml:space="preserve"> </v>
      </c>
      <c r="G135" s="36" t="str">
        <f ca="1">IF(AND(A135&gt;=1,A135&lt;=8),VLOOKUP(RANDBETWEEN(1,20),Table174[],2)," ")</f>
        <v xml:space="preserve"> </v>
      </c>
      <c r="H135" s="36" t="str">
        <f ca="1">IF(AND(A135&gt;=1,A135&lt;=8),VLOOKUP(RANDBETWEEN(1,20),Table173[],2)," ")</f>
        <v xml:space="preserve"> </v>
      </c>
      <c r="I135" s="36" t="str">
        <f ca="1">IF(H135="Roll 2x",VLOOKUP(RANDBETWEEN(1,20),Table173[],2)," ")</f>
        <v xml:space="preserve"> </v>
      </c>
      <c r="J135" s="36" t="str">
        <f ca="1">IF(H135="Roll 2x",VLOOKUP(RANDBETWEEN(1,20),Table173[],2)," ")</f>
        <v xml:space="preserve"> </v>
      </c>
    </row>
    <row r="136" spans="1:10" x14ac:dyDescent="0.25">
      <c r="A136" s="36" t="str">
        <f ca="1">IF(AND(D11&gt;=2,D11&lt;=6), 2, " ")</f>
        <v xml:space="preserve"> </v>
      </c>
      <c r="B136" s="36" t="str">
        <f ca="1">IF(AND(D11&gt;=2,D11&lt;=6),RANDBETWEEN(1,100), " ")</f>
        <v xml:space="preserve"> </v>
      </c>
      <c r="C136" s="36" t="str">
        <f ca="1">IF(AND(D11&gt;=2,D11&lt;=6),VLOOKUP(B136,Table5761[],2), " ")</f>
        <v xml:space="preserve"> </v>
      </c>
      <c r="D136" s="36" t="str">
        <f ca="1">IF(C136="spell scroll (4th level)",VLOOKUP(RANDBETWEEN(1,45),Table198[],2),IF(C136="spell scroll (5th level)",VLOOKUP(RANDBETWEEN(1,58),Table197[],2),IF(C136="scroll of protection",VLOOKUP(RANDBETWEEN(1,20),Table182[],2),IF(C136="Quaal's feather token",VLOOKUP(RANDBETWEEN(1,20),Table181[],2),IF(C136="ammunition +2",VLOOKUP(RANDBETWEEN(1,6),Table185[],2),IF(C136="necklace of fireballs",RANDBETWEEN(3,9)," "))))))</f>
        <v xml:space="preserve"> </v>
      </c>
      <c r="E136" s="36" t="str">
        <f ca="1">IF(AND(A136&gt;=1,A136&lt;=6),VLOOKUP(RANDBETWEEN(1,20),Table171[],2)," ")</f>
        <v xml:space="preserve"> </v>
      </c>
      <c r="F136" s="36" t="str">
        <f ca="1">IF(AND(A136&gt;=1,A136&lt;=6),VLOOKUP(RANDBETWEEN(1,20),Table172[],2)," ")</f>
        <v xml:space="preserve"> </v>
      </c>
      <c r="G136" s="36" t="str">
        <f ca="1">IF(AND(A136&gt;=1,A136&lt;=8),VLOOKUP(RANDBETWEEN(1,20),Table174[],2)," ")</f>
        <v xml:space="preserve"> </v>
      </c>
      <c r="H136" s="36" t="str">
        <f ca="1">IF(AND(A136&gt;=1,A136&lt;=8),VLOOKUP(RANDBETWEEN(1,20),Table173[],2)," ")</f>
        <v xml:space="preserve"> </v>
      </c>
      <c r="I136" s="36" t="str">
        <f ca="1">IF(H136="Roll 2x",VLOOKUP(RANDBETWEEN(1,20),Table173[],2)," ")</f>
        <v xml:space="preserve"> </v>
      </c>
      <c r="J136" s="36" t="str">
        <f ca="1">IF(H136="Roll 2x",VLOOKUP(RANDBETWEEN(1,20),Table173[],2)," ")</f>
        <v xml:space="preserve"> </v>
      </c>
    </row>
    <row r="137" spans="1:10" x14ac:dyDescent="0.25">
      <c r="A137" s="36" t="str">
        <f ca="1">IF(AND(D11&gt;=3,D11&lt;=6), 3, " ")</f>
        <v xml:space="preserve"> </v>
      </c>
      <c r="B137" s="36" t="str">
        <f ca="1">IF(AND(D11&gt;=3,D11&lt;=6),RANDBETWEEN(1,100), " ")</f>
        <v xml:space="preserve"> </v>
      </c>
      <c r="C137" s="36" t="str">
        <f ca="1">IF(AND(D11&gt;=3,D11&lt;=6),VLOOKUP(B137,Table5761[],2), " ")</f>
        <v xml:space="preserve"> </v>
      </c>
      <c r="D137" s="36" t="str">
        <f ca="1">IF(C137="spell scroll (4th level)",VLOOKUP(RANDBETWEEN(1,45),Table198[],2),IF(C137="spell scroll (5th level)",VLOOKUP(RANDBETWEEN(1,58),Table197[],2),IF(C137="scroll of protection",VLOOKUP(RANDBETWEEN(1,20),Table182[],2),IF(C137="Quaal's feather token",VLOOKUP(RANDBETWEEN(1,20),Table181[],2),IF(C137="ammunition +2",VLOOKUP(RANDBETWEEN(1,6),Table185[],2),IF(C137="necklace of fireballs",RANDBETWEEN(3,9)," "))))))</f>
        <v xml:space="preserve"> </v>
      </c>
      <c r="E137" s="36" t="str">
        <f ca="1">IF(AND(A137&gt;=1,A137&lt;=6),VLOOKUP(RANDBETWEEN(1,20),Table171[],2)," ")</f>
        <v xml:space="preserve"> </v>
      </c>
      <c r="F137" s="36" t="str">
        <f ca="1">IF(AND(A137&gt;=1,A137&lt;=8),VLOOKUP(RANDBETWEEN(1,20),Table172[],2)," ")</f>
        <v xml:space="preserve"> </v>
      </c>
      <c r="G137" s="36" t="str">
        <f ca="1">IF(AND(A137&gt;=1,A137&lt;=8),VLOOKUP(RANDBETWEEN(1,20),Table174[],2)," ")</f>
        <v xml:space="preserve"> </v>
      </c>
      <c r="H137" s="36" t="str">
        <f ca="1">IF(AND(A137&gt;=1,A137&lt;=8),VLOOKUP(RANDBETWEEN(1,20),Table173[],2)," ")</f>
        <v xml:space="preserve"> </v>
      </c>
      <c r="I137" s="36" t="str">
        <f ca="1">IF(H137="Roll 2x",VLOOKUP(RANDBETWEEN(1,20),Table173[],2)," ")</f>
        <v xml:space="preserve"> </v>
      </c>
      <c r="J137" s="36" t="str">
        <f ca="1">IF(H137="Roll 2x",VLOOKUP(RANDBETWEEN(1,20),Table173[],2)," ")</f>
        <v xml:space="preserve"> </v>
      </c>
    </row>
    <row r="138" spans="1:10" x14ac:dyDescent="0.25">
      <c r="A138" s="36" t="str">
        <f ca="1">IF(AND(D11&gt;=4,D11&lt;=6), 4, " ")</f>
        <v xml:space="preserve"> </v>
      </c>
      <c r="B138" s="36" t="str">
        <f ca="1">IF(AND(D11&gt;=4,D11&lt;=6),RANDBETWEEN(1,100), " ")</f>
        <v xml:space="preserve"> </v>
      </c>
      <c r="C138" s="36" t="str">
        <f ca="1">IF(AND(D11&gt;=4,D11&lt;=6),VLOOKUP(B138,Table5761[],2), " ")</f>
        <v xml:space="preserve"> </v>
      </c>
      <c r="D138" s="36" t="str">
        <f ca="1">IF(C138="spell scroll (4th level)",VLOOKUP(RANDBETWEEN(1,45),Table198[],2),IF(C138="spell scroll (5th level)",VLOOKUP(RANDBETWEEN(1,58),Table197[],2),IF(C138="scroll of protection",VLOOKUP(RANDBETWEEN(1,20),Table182[],2),IF(C138="Quaal's feather token",VLOOKUP(RANDBETWEEN(1,20),Table181[],2),IF(C138="ammunition +2",VLOOKUP(RANDBETWEEN(1,6),Table185[],2),IF(C138="necklace of fireballs",RANDBETWEEN(3,9)," "))))))</f>
        <v xml:space="preserve"> </v>
      </c>
      <c r="E138" s="36" t="str">
        <f ca="1">IF(AND(A138&gt;=1,A138&lt;=6),VLOOKUP(RANDBETWEEN(1,20),Table171[],2)," ")</f>
        <v xml:space="preserve"> </v>
      </c>
      <c r="F138" s="36" t="str">
        <f ca="1">IF(AND(A138&gt;=1,A138&lt;=8),VLOOKUP(RANDBETWEEN(1,20),Table172[],2)," ")</f>
        <v xml:space="preserve"> </v>
      </c>
      <c r="G138" s="36" t="str">
        <f ca="1">IF(AND(A138&gt;=1,A138&lt;=8),VLOOKUP(RANDBETWEEN(1,20),Table174[],2)," ")</f>
        <v xml:space="preserve"> </v>
      </c>
      <c r="H138" s="36" t="str">
        <f ca="1">IF(AND(A138&gt;=1,A138&lt;=8),VLOOKUP(RANDBETWEEN(1,20),Table173[],2)," ")</f>
        <v xml:space="preserve"> </v>
      </c>
      <c r="I138" s="36" t="str">
        <f ca="1">IF(H138="Roll 2x",VLOOKUP(RANDBETWEEN(1,20),Table173[],2)," ")</f>
        <v xml:space="preserve"> </v>
      </c>
      <c r="J138" s="36" t="str">
        <f ca="1">IF(H138="Roll 2x",VLOOKUP(RANDBETWEEN(1,20),Table173[],2)," ")</f>
        <v xml:space="preserve"> </v>
      </c>
    </row>
    <row r="139" spans="1:10" x14ac:dyDescent="0.25">
      <c r="A139" s="36" t="str">
        <f ca="1">IF(AND(D11&gt;=5,D11&lt;=6), 5, " ")</f>
        <v xml:space="preserve"> </v>
      </c>
      <c r="B139" s="36" t="str">
        <f ca="1">IF(AND(D11&gt;=5,D11&lt;=6),RANDBETWEEN(1,100), " ")</f>
        <v xml:space="preserve"> </v>
      </c>
      <c r="C139" s="36" t="str">
        <f ca="1">IF(AND(D11&gt;=5,D11&lt;=6),VLOOKUP(B139,Table5761[],2), " ")</f>
        <v xml:space="preserve"> </v>
      </c>
      <c r="D139" s="36" t="str">
        <f ca="1">IF(C139="spell scroll (4th level)",VLOOKUP(RANDBETWEEN(1,45),Table198[],2),IF(C139="spell scroll (5th level)",VLOOKUP(RANDBETWEEN(1,58),Table197[],2),IF(C139="scroll of protection",VLOOKUP(RANDBETWEEN(1,20),Table182[],2),IF(C139="Quaal's feather token",VLOOKUP(RANDBETWEEN(1,20),Table181[],2),IF(C139="ammunition +2",VLOOKUP(RANDBETWEEN(1,6),Table185[],2),IF(C139="necklace of fireballs",RANDBETWEEN(3,9)," "))))))</f>
        <v xml:space="preserve"> </v>
      </c>
      <c r="E139" s="36" t="str">
        <f ca="1">IF(AND(A139&gt;=1,A139&lt;=8),VLOOKUP(RANDBETWEEN(1,20),Table171[],2)," ")</f>
        <v xml:space="preserve"> </v>
      </c>
      <c r="F139" s="36" t="str">
        <f ca="1">IF(AND(A139&gt;=1,A139&lt;=6),VLOOKUP(RANDBETWEEN(1,20),Table172[],2)," ")</f>
        <v xml:space="preserve"> </v>
      </c>
      <c r="G139" s="36" t="str">
        <f ca="1">IF(AND(A139&gt;=1,A139&lt;=8),VLOOKUP(RANDBETWEEN(1,20),Table174[],2)," ")</f>
        <v xml:space="preserve"> </v>
      </c>
      <c r="H139" s="36" t="str">
        <f ca="1">IF(AND(A139&gt;=1,A139&lt;=8),VLOOKUP(RANDBETWEEN(1,20),Table173[],2)," ")</f>
        <v xml:space="preserve"> </v>
      </c>
      <c r="I139" s="36" t="str">
        <f ca="1">IF(H139="Roll 2x",VLOOKUP(RANDBETWEEN(1,20),Table173[],2)," ")</f>
        <v xml:space="preserve"> </v>
      </c>
      <c r="J139" s="36" t="str">
        <f ca="1">IF(H139="Roll 2x",VLOOKUP(RANDBETWEEN(1,20),Table173[],2)," ")</f>
        <v xml:space="preserve"> </v>
      </c>
    </row>
    <row r="140" spans="1:10" x14ac:dyDescent="0.25">
      <c r="A140" s="36" t="str">
        <f ca="1">IF(AND(D11&gt;=6,D11&lt;=6), 6, " ")</f>
        <v xml:space="preserve"> </v>
      </c>
      <c r="B140" s="36" t="str">
        <f ca="1">IF(AND(D11&gt;=6,D11&lt;=6),RANDBETWEEN(1,100), " ")</f>
        <v xml:space="preserve"> </v>
      </c>
      <c r="C140" s="36" t="str">
        <f ca="1">IF(AND(D11&gt;=6,D11&lt;=6),VLOOKUP(B140,Table5761[],2), " ")</f>
        <v xml:space="preserve"> </v>
      </c>
      <c r="D140" s="36" t="str">
        <f ca="1">IF(C140="spell scroll (4th level)",VLOOKUP(RANDBETWEEN(1,45),Table198[],2),IF(C140="spell scroll (5th level)",VLOOKUP(RANDBETWEEN(1,58),Table197[],2),IF(C140="scroll of protection",VLOOKUP(RANDBETWEEN(1,20),Table182[],2),IF(C140="Quaal's feather token",VLOOKUP(RANDBETWEEN(1,20),Table181[],2),IF(C140="ammunition +2",VLOOKUP(RANDBETWEEN(1,6),Table185[],2),IF(C140="necklace of fireballs",RANDBETWEEN(3,9)," "))))))</f>
        <v xml:space="preserve"> </v>
      </c>
      <c r="E140" s="36" t="str">
        <f ca="1">IF(AND(A140&gt;=1,A140&lt;=8),VLOOKUP(RANDBETWEEN(1,20),Table171[],2)," ")</f>
        <v xml:space="preserve"> </v>
      </c>
      <c r="F140" s="36" t="str">
        <f ca="1">IF(AND(A140&gt;=1,A140&lt;=8),VLOOKUP(RANDBETWEEN(1,20),Table172[],2)," ")</f>
        <v xml:space="preserve"> </v>
      </c>
      <c r="G140" s="36" t="str">
        <f ca="1">IF(AND(A140&gt;=1,A140&lt;=8),VLOOKUP(RANDBETWEEN(1,20),Table174[],2)," ")</f>
        <v xml:space="preserve"> </v>
      </c>
      <c r="H140" s="36" t="str">
        <f ca="1">IF(AND(A140&gt;=1,A140&lt;=8),VLOOKUP(RANDBETWEEN(1,20),Table173[],2)," ")</f>
        <v xml:space="preserve"> </v>
      </c>
      <c r="I140" s="36" t="str">
        <f ca="1">IF(H140="Roll 2x",VLOOKUP(RANDBETWEEN(1,20),Table173[],2)," ")</f>
        <v xml:space="preserve"> </v>
      </c>
      <c r="J140" s="36" t="str">
        <f ca="1">IF(H140="Roll 2x",VLOOKUP(RANDBETWEEN(1,20),Table173[],2)," ")</f>
        <v xml:space="preserve"> </v>
      </c>
    </row>
    <row r="142" spans="1:10" x14ac:dyDescent="0.25">
      <c r="A142" s="36" t="s">
        <v>244</v>
      </c>
      <c r="B142" s="36" t="s">
        <v>233</v>
      </c>
      <c r="C142" s="36" t="s">
        <v>35</v>
      </c>
      <c r="D142" s="36" t="s">
        <v>34</v>
      </c>
      <c r="E142" s="36" t="s">
        <v>619</v>
      </c>
      <c r="F142" s="36" t="s">
        <v>682</v>
      </c>
      <c r="G142" s="36" t="s">
        <v>622</v>
      </c>
      <c r="H142" s="36" t="s">
        <v>680</v>
      </c>
      <c r="I142" s="36" t="s">
        <v>681</v>
      </c>
      <c r="J142" s="36" t="s">
        <v>683</v>
      </c>
    </row>
    <row r="143" spans="1:10" x14ac:dyDescent="0.25">
      <c r="A143" s="36" t="str">
        <f ca="1">IF(AND(E11&gt;=1,E11&lt;=6), 1, " ")</f>
        <v xml:space="preserve"> </v>
      </c>
      <c r="B143" s="36" t="str">
        <f ca="1">IF(AND(E11&gt;=1,E11&lt;=6),RANDBETWEEN(1,100), " ")</f>
        <v xml:space="preserve"> </v>
      </c>
      <c r="C143" s="36" t="str">
        <f ca="1">IF(AND(E11&gt;=1,E11&lt;=6),VLOOKUP(B143,Table5762[],2), " ")</f>
        <v xml:space="preserve"> </v>
      </c>
      <c r="D143" s="36" t="str">
        <f ca="1">IF(C143="spell scroll (6th level)",VLOOKUP(RANDBETWEEN(1,44),Table196[],2),IF(C143="spell scroll (7th level)",VLOOKUP(RANDBETWEEN(1,24),Table195[],2),IF(C143="spell scroll (8th level)",VLOOKUP(RANDBETWEEN(1,22),Table193[],2),IF(C143="ammunition +3",VLOOKUP(RANDBETWEEN(1,6),Table185[],2)," "))))</f>
        <v xml:space="preserve"> </v>
      </c>
      <c r="E143" s="36" t="str">
        <f ca="1">IF(AND(A143&gt;=1,A143&lt;=6),VLOOKUP(RANDBETWEEN(1,20),Table171[],2)," ")</f>
        <v xml:space="preserve"> </v>
      </c>
      <c r="F143" s="36" t="str">
        <f ca="1">IF(AND(A143&gt;=1,A143&lt;=8),VLOOKUP(RANDBETWEEN(1,20),Table172[],2)," ")</f>
        <v xml:space="preserve"> </v>
      </c>
      <c r="G143" s="36" t="str">
        <f ca="1">IF(AND(A143&gt;=1,A143&lt;=8),VLOOKUP(RANDBETWEEN(1,20),Table174[],2)," ")</f>
        <v xml:space="preserve"> </v>
      </c>
      <c r="H143" s="36" t="str">
        <f ca="1">IF(AND(A143&gt;=1,A143&lt;=8),VLOOKUP(RANDBETWEEN(1,20),Table173[],2)," ")</f>
        <v xml:space="preserve"> </v>
      </c>
      <c r="I143" s="36" t="str">
        <f ca="1">IF(H143="Roll 2x",VLOOKUP(RANDBETWEEN(1,20),Table173[],2)," ")</f>
        <v xml:space="preserve"> </v>
      </c>
      <c r="J143" s="36" t="str">
        <f ca="1">IF(H143="Roll 2x",VLOOKUP(RANDBETWEEN(1,20),Table173[],2)," ")</f>
        <v xml:space="preserve"> </v>
      </c>
    </row>
    <row r="144" spans="1:10" x14ac:dyDescent="0.25">
      <c r="A144" s="36" t="str">
        <f ca="1">IF(AND(E11&gt;=2,E11&lt;=6), 2, " ")</f>
        <v xml:space="preserve"> </v>
      </c>
      <c r="B144" s="36" t="str">
        <f ca="1">IF(AND(E11&gt;=2,E11&lt;=6),RANDBETWEEN(1,100), " ")</f>
        <v xml:space="preserve"> </v>
      </c>
      <c r="C144" s="36" t="str">
        <f ca="1">IF(AND(E11&gt;=2,E11&lt;=6),VLOOKUP(B144,Table5762[],2), " ")</f>
        <v xml:space="preserve"> </v>
      </c>
      <c r="D144" s="36" t="str">
        <f ca="1">IF(C144="spell scroll (6th level)",VLOOKUP(RANDBETWEEN(1,44),Table196[],2),IF(C144="spell scroll (7th level)",VLOOKUP(RANDBETWEEN(1,24),Table195[],2),IF(C144="spell scroll (8th level)",VLOOKUP(RANDBETWEEN(1,22),Table193[],2),IF(C144="ammunition +3",VLOOKUP(RANDBETWEEN(1,6),Table185[],2)," "))))</f>
        <v xml:space="preserve"> </v>
      </c>
      <c r="E144" s="36" t="str">
        <f ca="1">IF(AND(A144&gt;=1,A144&lt;=6),VLOOKUP(RANDBETWEEN(1,20),Table171[],2)," ")</f>
        <v xml:space="preserve"> </v>
      </c>
      <c r="F144" s="36" t="str">
        <f ca="1">IF(AND(A144&gt;=1,A144&lt;=6),VLOOKUP(RANDBETWEEN(1,20),Table172[],2)," ")</f>
        <v xml:space="preserve"> </v>
      </c>
      <c r="G144" s="36" t="str">
        <f ca="1">IF(AND(A144&gt;=1,A144&lt;=8),VLOOKUP(RANDBETWEEN(1,20),Table174[],2)," ")</f>
        <v xml:space="preserve"> </v>
      </c>
      <c r="H144" s="36" t="str">
        <f ca="1">IF(AND(A144&gt;=1,A144&lt;=8),VLOOKUP(RANDBETWEEN(1,20),Table173[],2)," ")</f>
        <v xml:space="preserve"> </v>
      </c>
      <c r="I144" s="36" t="str">
        <f ca="1">IF(H144="Roll 2x",VLOOKUP(RANDBETWEEN(1,20),Table173[],2)," ")</f>
        <v xml:space="preserve"> </v>
      </c>
      <c r="J144" s="36" t="str">
        <f ca="1">IF(H144="Roll 2x",VLOOKUP(RANDBETWEEN(1,20),Table173[],2)," ")</f>
        <v xml:space="preserve"> </v>
      </c>
    </row>
    <row r="145" spans="1:10" x14ac:dyDescent="0.25">
      <c r="A145" s="36" t="str">
        <f ca="1">IF(AND(E11&gt;=3,E11&lt;=6), 3, " ")</f>
        <v xml:space="preserve"> </v>
      </c>
      <c r="B145" s="36" t="str">
        <f ca="1">IF(AND(E11&gt;=3,E11&lt;=6),RANDBETWEEN(1,100), " ")</f>
        <v xml:space="preserve"> </v>
      </c>
      <c r="C145" s="36" t="str">
        <f ca="1">IF(AND(E11&gt;=3,E11&lt;=6),VLOOKUP(B145,Table5762[],2), " ")</f>
        <v xml:space="preserve"> </v>
      </c>
      <c r="D145" s="36" t="str">
        <f ca="1">IF(C145="spell scroll (6th level)",VLOOKUP(RANDBETWEEN(1,44),Table196[],2),IF(C145="spell scroll (7th level)",VLOOKUP(RANDBETWEEN(1,24),Table195[],2),IF(C145="spell scroll (8th level)",VLOOKUP(RANDBETWEEN(1,22),Table193[],2),IF(C145="ammunition +3",VLOOKUP(RANDBETWEEN(1,6),Table185[],2)," "))))</f>
        <v xml:space="preserve"> </v>
      </c>
      <c r="E145" s="36" t="str">
        <f ca="1">IF(AND(A145&gt;=1,A145&lt;=6),VLOOKUP(RANDBETWEEN(1,20),Table171[],2)," ")</f>
        <v xml:space="preserve"> </v>
      </c>
      <c r="F145" s="36" t="str">
        <f ca="1">IF(AND(A145&gt;=1,A145&lt;=8),VLOOKUP(RANDBETWEEN(1,20),Table172[],2)," ")</f>
        <v xml:space="preserve"> </v>
      </c>
      <c r="G145" s="36" t="str">
        <f ca="1">IF(AND(A145&gt;=1,A145&lt;=8),VLOOKUP(RANDBETWEEN(1,20),Table174[],2)," ")</f>
        <v xml:space="preserve"> </v>
      </c>
      <c r="H145" s="36" t="str">
        <f ca="1">IF(AND(A145&gt;=1,A145&lt;=8),VLOOKUP(RANDBETWEEN(1,20),Table173[],2)," ")</f>
        <v xml:space="preserve"> </v>
      </c>
      <c r="I145" s="36" t="str">
        <f ca="1">IF(H145="Roll 2x",VLOOKUP(RANDBETWEEN(1,20),Table173[],2)," ")</f>
        <v xml:space="preserve"> </v>
      </c>
      <c r="J145" s="36" t="str">
        <f ca="1">IF(H145="Roll 2x",VLOOKUP(RANDBETWEEN(1,20),Table173[],2)," ")</f>
        <v xml:space="preserve"> </v>
      </c>
    </row>
    <row r="146" spans="1:10" x14ac:dyDescent="0.25">
      <c r="A146" s="36" t="str">
        <f ca="1">IF(AND(E11&gt;=4,E11&lt;=6), 4, " ")</f>
        <v xml:space="preserve"> </v>
      </c>
      <c r="B146" s="36" t="str">
        <f ca="1">IF(AND(E11&gt;=4,E11&lt;=6),RANDBETWEEN(1,100), " ")</f>
        <v xml:space="preserve"> </v>
      </c>
      <c r="C146" s="36" t="str">
        <f ca="1">IF(AND(E11&gt;=4,E11&lt;=6),VLOOKUP(B146,Table5762[],2), " ")</f>
        <v xml:space="preserve"> </v>
      </c>
      <c r="D146" s="36" t="str">
        <f ca="1">IF(C146="spell scroll (6th level)",VLOOKUP(RANDBETWEEN(1,44),Table196[],2),IF(C146="spell scroll (7th level)",VLOOKUP(RANDBETWEEN(1,24),Table195[],2),IF(C146="spell scroll (8th level)",VLOOKUP(RANDBETWEEN(1,22),Table193[],2),IF(C146="ammunition +3",VLOOKUP(RANDBETWEEN(1,6),Table185[],2)," "))))</f>
        <v xml:space="preserve"> </v>
      </c>
      <c r="E146" s="36" t="str">
        <f ca="1">IF(AND(A146&gt;=1,A146&lt;=6),VLOOKUP(RANDBETWEEN(1,20),Table171[],2)," ")</f>
        <v xml:space="preserve"> </v>
      </c>
      <c r="F146" s="36" t="str">
        <f ca="1">IF(AND(A146&gt;=1,A146&lt;=8),VLOOKUP(RANDBETWEEN(1,20),Table172[],2)," ")</f>
        <v xml:space="preserve"> </v>
      </c>
      <c r="G146" s="36" t="str">
        <f ca="1">IF(AND(A146&gt;=1,A146&lt;=8),VLOOKUP(RANDBETWEEN(1,20),Table174[],2)," ")</f>
        <v xml:space="preserve"> </v>
      </c>
      <c r="H146" s="36" t="str">
        <f ca="1">IF(AND(A146&gt;=1,A146&lt;=8),VLOOKUP(RANDBETWEEN(1,20),Table173[],2)," ")</f>
        <v xml:space="preserve"> </v>
      </c>
      <c r="I146" s="36" t="str">
        <f ca="1">IF(H146="Roll 2x",VLOOKUP(RANDBETWEEN(1,20),Table173[],2)," ")</f>
        <v xml:space="preserve"> </v>
      </c>
      <c r="J146" s="36" t="str">
        <f ca="1">IF(H146="Roll 2x",VLOOKUP(RANDBETWEEN(1,20),Table173[],2)," ")</f>
        <v xml:space="preserve"> </v>
      </c>
    </row>
    <row r="148" spans="1:10" x14ac:dyDescent="0.25">
      <c r="A148" s="36" t="s">
        <v>245</v>
      </c>
      <c r="B148" s="36" t="s">
        <v>233</v>
      </c>
      <c r="C148" s="36" t="s">
        <v>35</v>
      </c>
      <c r="D148" s="36" t="s">
        <v>34</v>
      </c>
      <c r="E148" s="36" t="s">
        <v>619</v>
      </c>
      <c r="F148" s="36" t="s">
        <v>682</v>
      </c>
      <c r="G148" s="36" t="s">
        <v>622</v>
      </c>
      <c r="H148" s="36" t="s">
        <v>680</v>
      </c>
      <c r="I148" s="36" t="s">
        <v>681</v>
      </c>
      <c r="J148" s="36" t="s">
        <v>683</v>
      </c>
    </row>
    <row r="149" spans="1:10" x14ac:dyDescent="0.25">
      <c r="A149" s="36" t="str">
        <f ca="1">IF(AND(F11&gt;=1,F11&lt;=6), 1, " ")</f>
        <v xml:space="preserve"> </v>
      </c>
      <c r="B149" s="36" t="str">
        <f ca="1">IF(AND(F11&gt;=1,F11&lt;=6),RANDBETWEEN(1,100), " ")</f>
        <v xml:space="preserve"> </v>
      </c>
      <c r="C149" s="36" t="str">
        <f ca="1">IF(AND(F11&gt;=1,F11&lt;=6),VLOOKUP(B149,Table5763[],2), " ")</f>
        <v xml:space="preserve"> </v>
      </c>
      <c r="D149" s="36" t="str">
        <f ca="1">IF(C149="spell scroll (8th level)",VLOOKUP(RANDBETWEEN(1,22),Table193[],2),IF(C149="spell scroll (9th level)",VLOOKUP(RANDBETWEEN(1,19),Table194[],2),IF(C149="sovereign glue",RANDBETWEEN(2,7)," ")))</f>
        <v xml:space="preserve"> </v>
      </c>
      <c r="E149" s="36" t="str">
        <f ca="1">IF(AND(A149&gt;=1,A149&lt;=6),VLOOKUP(RANDBETWEEN(1,20),Table171[],2)," ")</f>
        <v xml:space="preserve"> </v>
      </c>
      <c r="F149" s="36" t="str">
        <f ca="1">IF(AND(A149&gt;=1,A149&lt;=8),VLOOKUP(RANDBETWEEN(1,20),Table172[],2)," ")</f>
        <v xml:space="preserve"> </v>
      </c>
      <c r="G149" s="36" t="str">
        <f ca="1">IF(AND(A149&gt;=1,A149&lt;=8),VLOOKUP(RANDBETWEEN(1,20),Table174[],2)," ")</f>
        <v xml:space="preserve"> </v>
      </c>
      <c r="H149" s="36" t="str">
        <f ca="1">IF(AND(A149&gt;=1,A149&lt;=8),VLOOKUP(RANDBETWEEN(1,20),Table173[],2)," ")</f>
        <v xml:space="preserve"> </v>
      </c>
      <c r="I149" s="36" t="str">
        <f ca="1">IF(H149="Roll 2x",VLOOKUP(RANDBETWEEN(1,20),Table173[],2)," ")</f>
        <v xml:space="preserve"> </v>
      </c>
      <c r="J149" s="36" t="str">
        <f ca="1">IF(H149="Roll 2x",VLOOKUP(RANDBETWEEN(1,20),Table173[],2)," ")</f>
        <v xml:space="preserve"> </v>
      </c>
    </row>
    <row r="150" spans="1:10" x14ac:dyDescent="0.25">
      <c r="A150" s="36"/>
      <c r="B150" s="36"/>
      <c r="C150" s="36"/>
      <c r="D150" s="36"/>
    </row>
    <row r="151" spans="1:10" x14ac:dyDescent="0.25">
      <c r="A151" s="36" t="s">
        <v>246</v>
      </c>
      <c r="B151" s="36" t="s">
        <v>233</v>
      </c>
      <c r="C151" s="36" t="s">
        <v>35</v>
      </c>
      <c r="D151" s="36" t="s">
        <v>34</v>
      </c>
      <c r="E151" s="36" t="s">
        <v>619</v>
      </c>
      <c r="F151" s="36" t="s">
        <v>682</v>
      </c>
      <c r="G151" s="36" t="s">
        <v>622</v>
      </c>
      <c r="H151" s="36" t="s">
        <v>680</v>
      </c>
      <c r="I151" s="36" t="s">
        <v>681</v>
      </c>
      <c r="J151" s="36" t="s">
        <v>683</v>
      </c>
    </row>
    <row r="152" spans="1:10" x14ac:dyDescent="0.25">
      <c r="A152" s="36">
        <f ca="1">IF(AND(G11&gt;=1,G11&lt;=6), 1, " ")</f>
        <v>1</v>
      </c>
      <c r="B152" s="36">
        <f ca="1">IF(AND(G11&gt;=1,G11&lt;=6),RANDBETWEEN(1,100), " ")</f>
        <v>8</v>
      </c>
      <c r="C152" s="36" t="str">
        <f ca="1">IF(AND(G11&gt;=1,G11&lt;=6),VLOOKUP(B152,Table5764[],2), " ")</f>
        <v>Weapon +1</v>
      </c>
      <c r="D152" s="36" t="str">
        <f ca="1">IF(C152="weapon +1",VLOOKUP(RANDBETWEEN(1,100),Table184[],2)," ")</f>
        <v>Sling</v>
      </c>
      <c r="E152" s="36" t="str">
        <f ca="1">IF(AND(A152&gt;=1,A152&lt;=6),VLOOKUP(RANDBETWEEN(1,20),Table171[],2)," ")</f>
        <v>Giant</v>
      </c>
      <c r="F152" s="36" t="str">
        <f ca="1">IF(AND(A152&gt;=1,A152&lt;=8),VLOOKUP(RANDBETWEEN(1,20),Table172[],2)," ")</f>
        <v>Religious</v>
      </c>
      <c r="G152" s="36" t="str">
        <f ca="1">IF(AND(A152&gt;=1,A152&lt;=8),VLOOKUP(RANDBETWEEN(1,20),Table174[],2)," ")</f>
        <v>Slothful</v>
      </c>
      <c r="H152" s="36" t="str">
        <f ca="1">IF(AND(A152&gt;=1,A152&lt;=8),VLOOKUP(RANDBETWEEN(1,20),Table173[],2)," ")</f>
        <v>Wicked</v>
      </c>
      <c r="I152" s="36" t="str">
        <f ca="1">IF(H152="Roll 2x",VLOOKUP(RANDBETWEEN(1,20),Table173[],2)," ")</f>
        <v xml:space="preserve"> </v>
      </c>
      <c r="J152" s="36" t="str">
        <f ca="1">IF(H152="Roll 2x",VLOOKUP(RANDBETWEEN(1,20),Table173[],2)," ")</f>
        <v xml:space="preserve"> </v>
      </c>
    </row>
    <row r="153" spans="1:10" x14ac:dyDescent="0.25">
      <c r="A153" s="36" t="str">
        <f ca="1">IF(AND(G11&gt;=2,G11&lt;=6), 2, " ")</f>
        <v xml:space="preserve"> </v>
      </c>
      <c r="B153" s="36" t="str">
        <f ca="1">IF(AND(G11&gt;=2,G11&lt;=6),RANDBETWEEN(1,100), " ")</f>
        <v xml:space="preserve"> </v>
      </c>
      <c r="C153" s="36" t="str">
        <f ca="1">IF(AND(G11&gt;=2,G11&lt;=6),VLOOKUP(B153,Table5764[],2), " ")</f>
        <v xml:space="preserve"> </v>
      </c>
      <c r="D153" s="36"/>
    </row>
    <row r="154" spans="1:10" x14ac:dyDescent="0.25">
      <c r="A154" s="36" t="s">
        <v>247</v>
      </c>
      <c r="B154" s="36" t="s">
        <v>233</v>
      </c>
      <c r="C154" s="36" t="s">
        <v>35</v>
      </c>
      <c r="D154" s="36" t="s">
        <v>34</v>
      </c>
      <c r="E154" s="36" t="s">
        <v>619</v>
      </c>
      <c r="F154" s="36" t="s">
        <v>682</v>
      </c>
      <c r="G154" s="36" t="s">
        <v>622</v>
      </c>
      <c r="H154" s="36" t="s">
        <v>680</v>
      </c>
      <c r="I154" s="36" t="s">
        <v>681</v>
      </c>
      <c r="J154" s="36" t="s">
        <v>683</v>
      </c>
    </row>
    <row r="155" spans="1:10" x14ac:dyDescent="0.25">
      <c r="A155" s="36">
        <f ca="1">IF(AND(H11&gt;=1,H11&lt;=6), 1, " ")</f>
        <v>1</v>
      </c>
      <c r="B155" s="36">
        <f ca="1">IF(AND(H11&gt;=1,H11&lt;=6),RANDBETWEEN(1,100), " ")</f>
        <v>16</v>
      </c>
      <c r="C155" s="36" t="str">
        <f ca="1">IF(AND(H11&gt;=1,H11&lt;=6),VLOOKUP(B155,Table576465[],2), " ")</f>
        <v>Adamantine Armor (Splint)</v>
      </c>
      <c r="D155" s="36" t="str">
        <f ca="1">IF(C155="armor of resistance (chain mail)",VLOOKUP(RANDBETWEEN(1,10),Table175[],2),IF(C155="armor of resistance (chain shirt)",VLOOKUP(RANDBETWEEN(1,10),Table175[],2),IF(C155="armor of resistance (leather)",VLOOKUP(RANDBETWEEN(1,10),Table175[],2),IF(C155="armor of resistance (scale mail)",VLOOKUP(RANDBETWEEN(1,10),Table175[],2),IF(C155="ring of resistance",VLOOKUP(RANDBETWEEN(1,10),Table175[],2),IF(C155="Weapon +2",VLOOKUP(RANDBETWEEN(1,100),Table184[],2),IF(C155="Figurine of Wondrous Power",VLOOKUP(RANDBETWEEN(1,8),Table187[],2),IF(C155="Necklace of Prayer Beads",RANDBETWEEN(2,6)," "))))))))</f>
        <v xml:space="preserve"> </v>
      </c>
      <c r="E155" s="36" t="str">
        <f ca="1">IF(AND(A155&gt;=1,A155&lt;=6),VLOOKUP(RANDBETWEEN(1,20),Table171[],2)," ")</f>
        <v>Celestial</v>
      </c>
      <c r="F155" s="36" t="str">
        <f ca="1">IF(AND(A155&gt;=1,A155&lt;=8),VLOOKUP(RANDBETWEEN(1,20),Table172[],2)," ")</f>
        <v>Symbol of Power</v>
      </c>
      <c r="G155" s="36" t="str">
        <f ca="1">IF(AND(A155&gt;=1,A155&lt;=8),VLOOKUP(RANDBETWEEN(1,20),Table174[],2)," ")</f>
        <v>Slothful</v>
      </c>
      <c r="H155" s="36" t="str">
        <f ca="1">IF(AND(A155&gt;=1,A155&lt;=8),VLOOKUP(RANDBETWEEN(1,20),Table173[],2)," ")</f>
        <v>Strange Material</v>
      </c>
      <c r="I155" s="36" t="str">
        <f ca="1">IF(H155="Roll 2x",VLOOKUP(RANDBETWEEN(1,20),Table173[],2)," ")</f>
        <v xml:space="preserve"> </v>
      </c>
      <c r="J155" s="36" t="str">
        <f ca="1">IF(H155="Roll 2x",VLOOKUP(RANDBETWEEN(1,20),Table173[],2)," ")</f>
        <v xml:space="preserve"> </v>
      </c>
    </row>
    <row r="156" spans="1:10" x14ac:dyDescent="0.25">
      <c r="A156" s="36">
        <f ca="1">IF(AND(H11&gt;=2,H11&lt;=6), 2, " ")</f>
        <v>2</v>
      </c>
      <c r="B156" s="36">
        <f ca="1">IF(AND(H11&gt;=2,H11&lt;=6),RANDBETWEEN(1,100), " ")</f>
        <v>66</v>
      </c>
      <c r="C156" s="36" t="str">
        <f ca="1">IF(AND(H11&gt;=2,H11&lt;=6),VLOOKUP(B156,Table576465[],2), " ")</f>
        <v>Ring of Feather Falling</v>
      </c>
      <c r="D156" s="36" t="str">
        <f ca="1">IF(C156="armor of resistance (chain mail)",VLOOKUP(RANDBETWEEN(1,10),Table175[],2),IF(C156="armor of resistance (chain shirt)",VLOOKUP(RANDBETWEEN(1,10),Table175[],2),IF(C156="armor of resistance (leather)",VLOOKUP(RANDBETWEEN(1,10),Table175[],2),IF(C156="armor of resistance (scale mail)",VLOOKUP(RANDBETWEEN(1,10),Table175[],2),IF(C156="ring of resistance",VLOOKUP(RANDBETWEEN(1,10),Table175[],2),IF(C156="Weapon +2",VLOOKUP(RANDBETWEEN(1,100),Table184[],2),IF(C156="Figurine of Wondrous Power",VLOOKUP(RANDBETWEEN(1,8),Table187[],2),IF(C156="Necklace of Prayer Beads",RANDBETWEEN(2,6)," "))))))))</f>
        <v xml:space="preserve"> </v>
      </c>
      <c r="E156" s="36" t="str">
        <f ca="1">IF(AND(A156&gt;=1,A156&lt;=6),VLOOKUP(RANDBETWEEN(1,20),Table171[],2)," ")</f>
        <v>Giant</v>
      </c>
      <c r="F156" s="36" t="str">
        <f ca="1">IF(AND(A156&gt;=1,A156&lt;=6),VLOOKUP(RANDBETWEEN(1,20),Table172[],2)," ")</f>
        <v>Symbol of Power</v>
      </c>
      <c r="G156" s="36" t="str">
        <f ca="1">IF(AND(A156&gt;=1,A156&lt;=8),VLOOKUP(RANDBETWEEN(1,20),Table174[],2)," ")</f>
        <v>Slothful</v>
      </c>
      <c r="H156" s="36" t="str">
        <f ca="1">IF(AND(A156&gt;=1,A156&lt;=8),VLOOKUP(RANDBETWEEN(1,20),Table173[],2)," ")</f>
        <v>Guardian</v>
      </c>
      <c r="I156" s="36" t="str">
        <f ca="1">IF(H156="Roll 2x",VLOOKUP(RANDBETWEEN(1,20),Table173[],2)," ")</f>
        <v xml:space="preserve"> </v>
      </c>
      <c r="J156" s="36" t="str">
        <f ca="1">IF(H156="Roll 2x",VLOOKUP(RANDBETWEEN(1,20),Table173[],2)," ")</f>
        <v xml:space="preserve"> </v>
      </c>
    </row>
    <row r="157" spans="1:10" x14ac:dyDescent="0.25">
      <c r="A157" s="36" t="str">
        <f ca="1">IF(AND(H11&gt;=3,H11&lt;=6), 3, " ")</f>
        <v xml:space="preserve"> </v>
      </c>
      <c r="B157" s="36" t="str">
        <f ca="1">IF(AND(H11&gt;=3,H11&lt;=6),RANDBETWEEN(1,100), " ")</f>
        <v xml:space="preserve"> </v>
      </c>
      <c r="C157" s="36" t="str">
        <f ca="1">IF(AND(H11&gt;=3,H11&lt;=6),VLOOKUP(B157,Table576465[],2), " ")</f>
        <v xml:space="preserve"> </v>
      </c>
      <c r="D157" s="36" t="str">
        <f ca="1">IF(C157="armor of resistance (chain mail)",VLOOKUP(RANDBETWEEN(1,10),Table175[],2),IF(C157="armor of resistance (chain shirt)",VLOOKUP(RANDBETWEEN(1,10),Table175[],2),IF(C157="armor of resistance (leather)",VLOOKUP(RANDBETWEEN(1,10),Table175[],2),IF(C157="armor of resistance (scale mail)",VLOOKUP(RANDBETWEEN(1,10),Table175[],2),IF(C157="ring of resistance",VLOOKUP(RANDBETWEEN(1,10),Table175[],2),IF(C157="Weapon +2",VLOOKUP(RANDBETWEEN(1,100),Table184[],2),IF(C157="Figurine of Wondrous Power",VLOOKUP(RANDBETWEEN(1,8),Table187[],2),IF(C157="Necklace of Prayer Beads",RANDBETWEEN(2,6)," "))))))))</f>
        <v xml:space="preserve"> </v>
      </c>
      <c r="E157" s="36" t="str">
        <f ca="1">IF(AND(A157&gt;=1,A157&lt;=6),VLOOKUP(RANDBETWEEN(1,20),Table171[],2)," ")</f>
        <v xml:space="preserve"> </v>
      </c>
      <c r="F157" s="36" t="str">
        <f ca="1">IF(AND(A157&gt;=1,A157&lt;=8),VLOOKUP(RANDBETWEEN(1,20),Table172[],2)," ")</f>
        <v xml:space="preserve"> </v>
      </c>
      <c r="G157" s="36" t="str">
        <f ca="1">IF(AND(A157&gt;=1,A157&lt;=8),VLOOKUP(RANDBETWEEN(1,20),Table174[],2)," ")</f>
        <v xml:space="preserve"> </v>
      </c>
      <c r="H157" s="36" t="str">
        <f ca="1">IF(AND(A157&gt;=1,A157&lt;=8),VLOOKUP(RANDBETWEEN(1,20),Table173[],2)," ")</f>
        <v xml:space="preserve"> </v>
      </c>
      <c r="I157" s="36" t="str">
        <f ca="1">IF(H157="Roll 2x",VLOOKUP(RANDBETWEEN(1,20),Table173[],2)," ")</f>
        <v xml:space="preserve"> </v>
      </c>
      <c r="J157" s="36" t="str">
        <f ca="1">IF(H157="Roll 2x",VLOOKUP(RANDBETWEEN(1,20),Table173[],2)," ")</f>
        <v xml:space="preserve"> </v>
      </c>
    </row>
    <row r="158" spans="1:10" x14ac:dyDescent="0.25">
      <c r="A158" s="36" t="str">
        <f ca="1">IF(AND(H11&gt;=4,H11&lt;=6), 4, " ")</f>
        <v xml:space="preserve"> </v>
      </c>
      <c r="B158" s="36" t="str">
        <f ca="1">IF(AND(H11&gt;=4,H11&lt;=6),RANDBETWEEN(1,100), " ")</f>
        <v xml:space="preserve"> </v>
      </c>
      <c r="C158" s="36" t="str">
        <f ca="1">IF(AND(H11&gt;=4,H11&lt;=6),VLOOKUP(B158,Table576465[],2), " ")</f>
        <v xml:space="preserve"> </v>
      </c>
      <c r="D158" s="36" t="str">
        <f ca="1">IF(C158="armor of resistance (chain mail)",VLOOKUP(RANDBETWEEN(1,10),Table175[],2),IF(C158="armor of resistance (chain shirt)",VLOOKUP(RANDBETWEEN(1,10),Table175[],2),IF(C158="armor of resistance (leather)",VLOOKUP(RANDBETWEEN(1,10),Table175[],2),IF(C158="armor of resistance (scale mail)",VLOOKUP(RANDBETWEEN(1,10),Table175[],2),IF(C158="ring of resistance",VLOOKUP(RANDBETWEEN(1,10),Table175[],2),IF(C158="Weapon +2",VLOOKUP(RANDBETWEEN(1,100),Table184[],2),IF(C158="Figurine of Wondrous Power",VLOOKUP(RANDBETWEEN(1,8),Table187[],2),IF(C158="Necklace of Prayer Beads",RANDBETWEEN(2,6)," "))))))))</f>
        <v xml:space="preserve"> </v>
      </c>
      <c r="E158" s="36" t="str">
        <f ca="1">IF(AND(A158&gt;=1,A158&lt;=6),VLOOKUP(RANDBETWEEN(1,20),Table171[],2)," ")</f>
        <v xml:space="preserve"> </v>
      </c>
      <c r="F158" s="36" t="str">
        <f ca="1">IF(AND(A158&gt;=1,A158&lt;=8),VLOOKUP(RANDBETWEEN(1,20),Table172[],2)," ")</f>
        <v xml:space="preserve"> </v>
      </c>
      <c r="G158" s="36" t="str">
        <f ca="1">IF(AND(A158&gt;=1,A158&lt;=8),VLOOKUP(RANDBETWEEN(1,20),Table174[],2)," ")</f>
        <v xml:space="preserve"> </v>
      </c>
      <c r="H158" s="36" t="str">
        <f ca="1">IF(AND(A158&gt;=1,A158&lt;=8),VLOOKUP(RANDBETWEEN(1,20),Table173[],2)," ")</f>
        <v xml:space="preserve"> </v>
      </c>
      <c r="I158" s="36" t="str">
        <f ca="1">IF(H158="Roll 2x",VLOOKUP(RANDBETWEEN(1,20),Table173[],2)," ")</f>
        <v xml:space="preserve"> </v>
      </c>
      <c r="J158" s="36" t="str">
        <f ca="1">IF(H158="Roll 2x",VLOOKUP(RANDBETWEEN(1,20),Table173[],2)," ")</f>
        <v xml:space="preserve"> </v>
      </c>
    </row>
    <row r="160" spans="1:10" x14ac:dyDescent="0.25">
      <c r="A160" s="36" t="s">
        <v>248</v>
      </c>
      <c r="B160" s="36" t="s">
        <v>233</v>
      </c>
      <c r="C160" s="36" t="s">
        <v>35</v>
      </c>
      <c r="D160" s="36" t="s">
        <v>34</v>
      </c>
      <c r="E160" s="36" t="s">
        <v>619</v>
      </c>
      <c r="F160" s="36" t="s">
        <v>682</v>
      </c>
      <c r="G160" s="36" t="s">
        <v>622</v>
      </c>
      <c r="H160" s="36" t="s">
        <v>680</v>
      </c>
      <c r="I160" s="36" t="s">
        <v>681</v>
      </c>
      <c r="J160" s="36" t="s">
        <v>683</v>
      </c>
    </row>
    <row r="161" spans="1:10" x14ac:dyDescent="0.25">
      <c r="A161" s="36" t="str">
        <f ca="1">IF(AND(I11&gt;=1,I11&lt;=6), 1, " ")</f>
        <v xml:space="preserve"> </v>
      </c>
      <c r="B161" s="36" t="str">
        <f ca="1">IF(AND(I11&gt;=1,I11&lt;=6),RANDBETWEEN(1,100), " ")</f>
        <v xml:space="preserve"> </v>
      </c>
      <c r="C161" s="36" t="str">
        <f ca="1">IF(AND(I11&gt;=1,I11&lt;=6),VLOOKUP(B161,Table576466[],2), " ")</f>
        <v xml:space="preserve"> </v>
      </c>
      <c r="D161" s="36" t="str">
        <f ca="1">IF(C161="armor of resistance (breastplate)",VLOOKUP(RANDBETWEEN(1,10),Table175[],2),IF(C161="armor of resistance (studded leather)",VLOOKUP(RANDBETWEEN(1,10),Table175[],2),IF(C161="armor of resistance (splint)",VLOOKUP(RANDBETWEEN(1,10),Table175[],2),IF(C161="candle of invocation",VLOOKUP(RANDBETWEEN(1,20),Table176[],2),IF(C161="carpet of flying",VLOOKUP(RANDBETWEEN(1,4),Table177[],2),IF(C161="Weapon +3",VLOOKUP(RANDBETWEEN(1,100),Table184[],2),IF(C161="Dragon scale mail",VLOOKUP(RANDBETWEEN(1,10),Table178[],2),IF(C161="Manual of Golems",VLOOKUP(RANDBETWEEN(1,20),Table180[],2),IF(C161="nine lives stealer",RANDBETWEEN(2,9)," ")))))))))</f>
        <v xml:space="preserve"> </v>
      </c>
      <c r="E161" s="36" t="str">
        <f ca="1">IF(AND(A161&gt;=1,A161&lt;=6),VLOOKUP(RANDBETWEEN(1,20),Table171[],2)," ")</f>
        <v xml:space="preserve"> </v>
      </c>
      <c r="F161" s="36" t="str">
        <f ca="1">IF(AND(A161&gt;=1,A161&lt;=8),VLOOKUP(RANDBETWEEN(1,20),Table172[],2)," ")</f>
        <v xml:space="preserve"> </v>
      </c>
      <c r="G161" s="36" t="str">
        <f ca="1">IF(AND(A161&gt;=1,A161&lt;=8),VLOOKUP(RANDBETWEEN(1,20),Table174[],2)," ")</f>
        <v xml:space="preserve"> </v>
      </c>
      <c r="H161" s="36" t="str">
        <f ca="1">IF(AND(A161&gt;=1,A161&lt;=8),VLOOKUP(RANDBETWEEN(1,20),Table173[],2)," ")</f>
        <v xml:space="preserve"> </v>
      </c>
      <c r="I161" s="36" t="str">
        <f ca="1">IF(H161="Roll 2x",VLOOKUP(RANDBETWEEN(1,20),Table173[],2)," ")</f>
        <v xml:space="preserve"> </v>
      </c>
      <c r="J161" s="36" t="str">
        <f ca="1">IF(H161="Roll 2x",VLOOKUP(RANDBETWEEN(1,20),Table173[],2)," ")</f>
        <v xml:space="preserve"> </v>
      </c>
    </row>
    <row r="162" spans="1:10" x14ac:dyDescent="0.25">
      <c r="A162" s="36" t="str">
        <f ca="1">IF(AND(I11&gt;=2,I11&lt;=6), 2, " ")</f>
        <v xml:space="preserve"> </v>
      </c>
      <c r="B162" s="36" t="str">
        <f ca="1">IF(AND(I11&gt;=2,I11&lt;=6),RANDBETWEEN(1,100), " ")</f>
        <v xml:space="preserve"> </v>
      </c>
      <c r="C162" s="36" t="str">
        <f ca="1">IF(AND(I11&gt;=2,I11&lt;=6),VLOOKUP(B162,Table576466[],2), " ")</f>
        <v xml:space="preserve"> </v>
      </c>
      <c r="D162" s="36" t="str">
        <f ca="1">IF(C162="armor of resistance (breastplate)",VLOOKUP(RANDBETWEEN(1,10),Table175[],2),IF(C162="armor of resistance (studded leather)",VLOOKUP(RANDBETWEEN(1,10),Table175[],2),IF(C162="armor of resistance (splint)",VLOOKUP(RANDBETWEEN(1,10),Table175[],2),IF(C162="candle of invocation",VLOOKUP(RANDBETWEEN(1,20),Table176[],2),IF(C162="carpet of flying",VLOOKUP(RANDBETWEEN(1,4),Table177[],2),IF(C162="Weapon +3",VLOOKUP(RANDBETWEEN(1,100),Table184[],2),IF(C162="Dragon scale mail",VLOOKUP(RANDBETWEEN(1,10),Table178[],2),IF(C162="Manual of Golems",VLOOKUP(RANDBETWEEN(1,20),Table180[],2),IF(C162="nine lives stealer",RANDBETWEEN(2,9)," ")))))))))</f>
        <v xml:space="preserve"> </v>
      </c>
      <c r="E162" s="36" t="str">
        <f ca="1">IF(AND(A162&gt;=1,A162&lt;=6),VLOOKUP(RANDBETWEEN(1,20),Table171[],2)," ")</f>
        <v xml:space="preserve"> </v>
      </c>
      <c r="F162" s="36" t="str">
        <f ca="1">IF(AND(A162&gt;=1,A162&lt;=6),VLOOKUP(RANDBETWEEN(1,20),Table172[],2)," ")</f>
        <v xml:space="preserve"> </v>
      </c>
      <c r="G162" s="36" t="str">
        <f ca="1">IF(AND(A162&gt;=1,A162&lt;=8),VLOOKUP(RANDBETWEEN(1,20),Table174[],2)," ")</f>
        <v xml:space="preserve"> </v>
      </c>
      <c r="H162" s="36" t="str">
        <f ca="1">IF(AND(A162&gt;=1,A162&lt;=8),VLOOKUP(RANDBETWEEN(1,20),Table173[],2)," ")</f>
        <v xml:space="preserve"> </v>
      </c>
      <c r="I162" s="36" t="str">
        <f ca="1">IF(H162="Roll 2x",VLOOKUP(RANDBETWEEN(1,20),Table173[],2)," ")</f>
        <v xml:space="preserve"> </v>
      </c>
      <c r="J162" s="36" t="str">
        <f ca="1">IF(H162="Roll 2x",VLOOKUP(RANDBETWEEN(1,20),Table173[],2)," ")</f>
        <v xml:space="preserve"> </v>
      </c>
    </row>
    <row r="163" spans="1:10" x14ac:dyDescent="0.25">
      <c r="A163" s="36" t="str">
        <f ca="1">IF(AND(I11&gt;=3,I11&lt;=6), 3, " ")</f>
        <v xml:space="preserve"> </v>
      </c>
      <c r="B163" s="36" t="str">
        <f ca="1">IF(AND(I11&gt;=3,I11&lt;=6),RANDBETWEEN(1,100), " ")</f>
        <v xml:space="preserve"> </v>
      </c>
      <c r="C163" s="36" t="str">
        <f ca="1">IF(AND(I11&gt;=3,I11&lt;=6),VLOOKUP(B163,Table576466[],2), " ")</f>
        <v xml:space="preserve"> </v>
      </c>
      <c r="D163" s="36" t="str">
        <f ca="1">IF(C163="armor of resistance (breastplate)",VLOOKUP(RANDBETWEEN(1,10),Table175[],2),IF(C163="armor of resistance (studded leather)",VLOOKUP(RANDBETWEEN(1,10),Table175[],2),IF(C163="armor of resistance (splint)",VLOOKUP(RANDBETWEEN(1,10),Table175[],2),IF(C163="candle of invocation",VLOOKUP(RANDBETWEEN(1,20),Table176[],2),IF(C163="carpet of flying",VLOOKUP(RANDBETWEEN(1,4),Table177[],2),IF(C163="Weapon +3",VLOOKUP(RANDBETWEEN(1,100),Table184[],2),IF(C163="Dragon scale mail",VLOOKUP(RANDBETWEEN(1,10),Table178[],2),IF(C163="Manual of Golems",VLOOKUP(RANDBETWEEN(1,20),Table180[],2),IF(C163="nine lives stealer",RANDBETWEEN(2,9)," ")))))))))</f>
        <v xml:space="preserve"> </v>
      </c>
      <c r="E163" s="36" t="str">
        <f ca="1">IF(AND(A163&gt;=1,A163&lt;=6),VLOOKUP(RANDBETWEEN(1,20),Table171[],2)," ")</f>
        <v xml:space="preserve"> </v>
      </c>
      <c r="F163" s="36" t="str">
        <f ca="1">IF(AND(A163&gt;=1,A163&lt;=8),VLOOKUP(RANDBETWEEN(1,20),Table172[],2)," ")</f>
        <v xml:space="preserve"> </v>
      </c>
      <c r="G163" s="36" t="str">
        <f ca="1">IF(AND(A163&gt;=1,A163&lt;=8),VLOOKUP(RANDBETWEEN(1,20),Table174[],2)," ")</f>
        <v xml:space="preserve"> </v>
      </c>
      <c r="H163" s="36" t="str">
        <f ca="1">IF(AND(A163&gt;=1,A163&lt;=8),VLOOKUP(RANDBETWEEN(1,20),Table173[],2)," ")</f>
        <v xml:space="preserve"> </v>
      </c>
      <c r="I163" s="36" t="str">
        <f ca="1">IF(H163="Roll 2x",VLOOKUP(RANDBETWEEN(1,20),Table173[],2)," ")</f>
        <v xml:space="preserve"> </v>
      </c>
      <c r="J163" s="36" t="str">
        <f ca="1">IF(H163="Roll 2x",VLOOKUP(RANDBETWEEN(1,20),Table173[],2)," ")</f>
        <v xml:space="preserve"> </v>
      </c>
    </row>
    <row r="164" spans="1:10" x14ac:dyDescent="0.25">
      <c r="A164" s="36" t="str">
        <f ca="1">IF(AND(I11&gt;=4,I11&lt;=6), 4, " ")</f>
        <v xml:space="preserve"> </v>
      </c>
      <c r="B164" s="36" t="str">
        <f ca="1">IF(AND(I11&gt;=4,I11&lt;=6),RANDBETWEEN(1,100), " ")</f>
        <v xml:space="preserve"> </v>
      </c>
      <c r="C164" s="36" t="str">
        <f ca="1">IF(AND(I11&gt;=4,I11&lt;=6),VLOOKUP(B164,Table576466[],2), " ")</f>
        <v xml:space="preserve"> </v>
      </c>
      <c r="D164" s="36" t="str">
        <f ca="1">IF(C164="armor of resistance (breastplate)",VLOOKUP(RANDBETWEEN(1,10),Table175[],2),IF(C164="armor of resistance (studded leather)",VLOOKUP(RANDBETWEEN(1,10),Table175[],2),IF(C164="armor of resistance (splint)",VLOOKUP(RANDBETWEEN(1,10),Table175[],2),IF(C164="candle of invocation",VLOOKUP(RANDBETWEEN(1,20),Table176[],2),IF(C164="carpet of flying",VLOOKUP(RANDBETWEEN(1,4),Table177[],2),IF(C164="Weapon +3",VLOOKUP(RANDBETWEEN(1,100),Table184[],2),IF(C164="Dragon scale mail",VLOOKUP(RANDBETWEEN(1,10),Table178[],2),IF(C164="Manual of Golems",VLOOKUP(RANDBETWEEN(1,20),Table180[],2),IF(C164="nine lives stealer",RANDBETWEEN(2,9)," ")))))))))</f>
        <v xml:space="preserve"> </v>
      </c>
      <c r="E164" s="36" t="str">
        <f ca="1">IF(AND(A164&gt;=1,A164&lt;=6),VLOOKUP(RANDBETWEEN(1,20),Table171[],2)," ")</f>
        <v xml:space="preserve"> </v>
      </c>
      <c r="F164" s="36" t="str">
        <f ca="1">IF(AND(A164&gt;=1,A164&lt;=8),VLOOKUP(RANDBETWEEN(1,20),Table172[],2)," ")</f>
        <v xml:space="preserve"> </v>
      </c>
      <c r="G164" s="36" t="str">
        <f ca="1">IF(AND(A164&gt;=1,A164&lt;=8),VLOOKUP(RANDBETWEEN(1,20),Table174[],2)," ")</f>
        <v xml:space="preserve"> </v>
      </c>
      <c r="H164" s="36" t="str">
        <f ca="1">IF(AND(A164&gt;=1,A164&lt;=8),VLOOKUP(RANDBETWEEN(1,20),Table173[],2)," ")</f>
        <v xml:space="preserve"> </v>
      </c>
      <c r="I164" s="36" t="str">
        <f ca="1">IF(H164="Roll 2x",VLOOKUP(RANDBETWEEN(1,20),Table173[],2)," ")</f>
        <v xml:space="preserve"> </v>
      </c>
      <c r="J164" s="36" t="str">
        <f ca="1">IF(H164="Roll 2x",VLOOKUP(RANDBETWEEN(1,20),Table173[],2)," ")</f>
        <v xml:space="preserve"> </v>
      </c>
    </row>
    <row r="165" spans="1:10" x14ac:dyDescent="0.25">
      <c r="A165" s="36"/>
      <c r="B165" s="36"/>
      <c r="C165" s="36"/>
      <c r="D165" s="36"/>
    </row>
    <row r="166" spans="1:10" x14ac:dyDescent="0.25">
      <c r="A166" s="36" t="s">
        <v>249</v>
      </c>
      <c r="B166" s="36" t="s">
        <v>233</v>
      </c>
      <c r="C166" s="36" t="s">
        <v>35</v>
      </c>
      <c r="D166" s="36" t="s">
        <v>34</v>
      </c>
      <c r="E166" s="36" t="s">
        <v>619</v>
      </c>
      <c r="F166" s="36" t="s">
        <v>682</v>
      </c>
      <c r="G166" s="36" t="s">
        <v>622</v>
      </c>
      <c r="H166" s="36" t="s">
        <v>680</v>
      </c>
      <c r="I166" s="36" t="s">
        <v>681</v>
      </c>
      <c r="J166" s="36" t="s">
        <v>683</v>
      </c>
    </row>
    <row r="167" spans="1:10" x14ac:dyDescent="0.25">
      <c r="A167" s="36" t="str">
        <f ca="1">IF(AND(J11&gt;=1,J11&lt;=6), 1, " ")</f>
        <v xml:space="preserve"> </v>
      </c>
      <c r="B167" s="36" t="str">
        <f ca="1">IF(AND(J11&gt;=1,J11&lt;=6),RANDBETWEEN(1,100), " ")</f>
        <v xml:space="preserve"> </v>
      </c>
      <c r="C167" s="36" t="str">
        <f ca="1">IF(AND(J11&gt;=1,J11&lt;=6),VLOOKUP(B167,Table576467[],2), " ")</f>
        <v xml:space="preserve"> </v>
      </c>
      <c r="D167" s="36" t="str">
        <f ca="1">IF(C167="armor of resistance (half plate)",VLOOKUP(RANDBETWEEN(1,10),Table175[],2),IF(C167="iron flask",VLOOKUP(RANDBETWEEN(1,100),Table179[],2),IF(C167="sword of answering",VLOOKUP(RANDBETWEEN(1,9),Table183[],2),IF(C167="magic armor",VLOOKUP(RANDBETWEEN(1,12),Table186[],2),IF(C167="plate armor of resistance",VLOOKUP(RANDBETWEEN(1,10),Table175[],2)," ")))))</f>
        <v xml:space="preserve"> </v>
      </c>
      <c r="E167" s="36" t="str">
        <f ca="1">IF(AND(A167&gt;=1,A167&lt;=6),VLOOKUP(RANDBETWEEN(1,20),Table171[],2)," ")</f>
        <v xml:space="preserve"> </v>
      </c>
      <c r="F167" s="36" t="str">
        <f ca="1">IF(AND(A167&gt;=1,A167&lt;=8),VLOOKUP(RANDBETWEEN(1,20),Table172[],2)," ")</f>
        <v xml:space="preserve"> </v>
      </c>
      <c r="G167" s="36" t="str">
        <f ca="1">IF(AND(A167&gt;=1,A167&lt;=8),VLOOKUP(RANDBETWEEN(1,20),Table174[],2)," ")</f>
        <v xml:space="preserve"> </v>
      </c>
      <c r="H167" s="36" t="str">
        <f ca="1">IF(AND(A167&gt;=1,A167&lt;=8),VLOOKUP(RANDBETWEEN(1,20),Table173[],2)," ")</f>
        <v xml:space="preserve"> </v>
      </c>
      <c r="I167" s="36" t="str">
        <f ca="1">IF(H167="Roll 2x",VLOOKUP(RANDBETWEEN(1,20),Table173[],2)," ")</f>
        <v xml:space="preserve"> </v>
      </c>
      <c r="J167" s="36" t="str">
        <f ca="1">IF(H167="Roll 2x",VLOOKUP(RANDBETWEEN(1,20),Table173[],2)," ")</f>
        <v xml:space="preserve"> </v>
      </c>
    </row>
  </sheetData>
  <sheetProtection sheet="1" objects="1" scenarios="1"/>
  <pageMargins left="0.7" right="0.7" top="0.75" bottom="0.75" header="0.3" footer="0.3"/>
  <pageSetup scale="42" fitToWidth="0" orientation="landscape" horizontalDpi="4294967293" verticalDpi="0" r:id="rId1"/>
  <drawing r:id="rId2"/>
  <picture r:id="rId3"/>
  <tableParts count="36">
    <tablePart r:id="rId4"/>
    <tablePart r:id="rId5"/>
    <tablePart r:id="rId6"/>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 r:id="rId24"/>
    <tablePart r:id="rId25"/>
    <tablePart r:id="rId26"/>
    <tablePart r:id="rId27"/>
    <tablePart r:id="rId28"/>
    <tablePart r:id="rId29"/>
    <tablePart r:id="rId30"/>
    <tablePart r:id="rId31"/>
    <tablePart r:id="rId32"/>
    <tablePart r:id="rId33"/>
    <tablePart r:id="rId34"/>
    <tablePart r:id="rId35"/>
    <tablePart r:id="rId36"/>
    <tablePart r:id="rId37"/>
    <tablePart r:id="rId38"/>
    <tablePart r:id="rId39"/>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5994EE-CD6C-4738-B7CA-0CFF4F9F65B5}">
  <sheetPr>
    <pageSetUpPr autoPageBreaks="0" fitToPage="1"/>
  </sheetPr>
  <dimension ref="A1:GW170"/>
  <sheetViews>
    <sheetView showGridLines="0" tabSelected="1" zoomScale="70" zoomScaleNormal="70" workbookViewId="0">
      <selection activeCell="M38" sqref="M38"/>
    </sheetView>
  </sheetViews>
  <sheetFormatPr defaultColWidth="8.85546875" defaultRowHeight="15.75" x14ac:dyDescent="0.25"/>
  <cols>
    <col min="1" max="1" width="24.5703125" style="17" bestFit="1" customWidth="1"/>
    <col min="2" max="2" width="30.7109375" style="17" customWidth="1"/>
    <col min="3" max="3" width="42.7109375" style="17" customWidth="1"/>
    <col min="4" max="4" width="34.140625" style="17" customWidth="1"/>
    <col min="5" max="5" width="27.7109375" style="17" customWidth="1"/>
    <col min="6" max="6" width="28.85546875" style="17" customWidth="1"/>
    <col min="7" max="7" width="27.7109375" style="17" customWidth="1"/>
    <col min="8" max="8" width="15.85546875" style="17" customWidth="1"/>
    <col min="9" max="9" width="12.28515625" style="17" customWidth="1"/>
    <col min="10" max="10" width="14.7109375" style="17" customWidth="1"/>
    <col min="11" max="11" width="6.7109375" style="17" bestFit="1" customWidth="1"/>
    <col min="12" max="16384" width="8.85546875" style="17"/>
  </cols>
  <sheetData>
    <row r="1" spans="1:10" x14ac:dyDescent="0.25">
      <c r="A1" s="35" t="s">
        <v>618</v>
      </c>
      <c r="B1" s="35" t="s">
        <v>231</v>
      </c>
      <c r="C1" s="35" t="s">
        <v>232</v>
      </c>
      <c r="D1" s="35"/>
      <c r="E1" s="35"/>
      <c r="F1" s="35"/>
      <c r="G1" s="35"/>
      <c r="H1" s="35"/>
      <c r="I1" s="35"/>
      <c r="J1" s="35"/>
    </row>
    <row r="2" spans="1:10" x14ac:dyDescent="0.25">
      <c r="A2" s="35" t="s">
        <v>228</v>
      </c>
      <c r="B2" s="36">
        <f ca="1">RANDBETWEEN(12000,72000)</f>
        <v>59708</v>
      </c>
      <c r="C2" s="36">
        <f ca="1">RANDBETWEEN(8000,48000)</f>
        <v>28794</v>
      </c>
      <c r="D2" s="36"/>
      <c r="E2" s="36"/>
      <c r="F2" s="36"/>
      <c r="G2" s="36"/>
      <c r="H2" s="36"/>
      <c r="I2" s="36"/>
      <c r="J2" s="36"/>
    </row>
    <row r="3" spans="1:10" x14ac:dyDescent="0.25">
      <c r="A3" s="35"/>
      <c r="B3" s="36"/>
      <c r="C3" s="36"/>
      <c r="D3" s="36"/>
      <c r="E3" s="36"/>
      <c r="F3" s="36"/>
    </row>
    <row r="4" spans="1:10" x14ac:dyDescent="0.25">
      <c r="A4" s="37" t="s">
        <v>233</v>
      </c>
      <c r="B4" s="37" t="s">
        <v>252</v>
      </c>
      <c r="C4" s="37" t="s">
        <v>253</v>
      </c>
    </row>
    <row r="5" spans="1:10" x14ac:dyDescent="0.25">
      <c r="A5" s="38">
        <f ca="1">RANDBETWEEN(1,100)</f>
        <v>70</v>
      </c>
      <c r="B5" s="84">
        <f ca="1">IF(AND(A5&gt;=6,A5&lt;=8),RANDBETWEEN(1,10),IF(AND(A5&gt;=23,A5&lt;=30),RANDBETWEEN(1,10),IF(AND(A5&gt;=53,A5&lt;=58),RANDBETWEEN(1,10),IF(AND(A5&gt;69,A5&lt;71),RANDBETWEEN(1,10),IF(AND(A5&gt;=75,A5&lt;=76),RANDBETWEEN(1,10),IF(AND(A5&gt;=86,A5&lt;=90),RANDBETWEEN(1,10),"0"))))))</f>
        <v>9</v>
      </c>
      <c r="C5" s="38" t="str">
        <f ca="1">IF(AND(A5&gt;=9,A5&lt;=11),RANDBETWEEN(1,4),IF(AND(A5&gt;=31,A5&lt;=38),RANDBETWEEN(1,4),IF(AND(A5&gt;=59,A5&lt;=63),RANDBETWEEN(1,4),IF(AND(A5&gt;70,A5&lt;72),RANDBETWEEN(1,4),IF(AND(A5&gt;=77,A5&lt;=78),RANDBETWEEN(1,4),IF(AND(A5&gt;=91,A5&lt;=95),RANDBETWEEN(1,4),"0"))))))</f>
        <v>0</v>
      </c>
    </row>
    <row r="6" spans="1:10" x14ac:dyDescent="0.25">
      <c r="A6" s="35"/>
      <c r="B6" s="36"/>
      <c r="C6" s="36"/>
      <c r="D6" s="36"/>
      <c r="E6" s="36"/>
    </row>
    <row r="7" spans="1:10" x14ac:dyDescent="0.25">
      <c r="A7" s="37" t="s">
        <v>233</v>
      </c>
      <c r="B7" s="37" t="s">
        <v>240</v>
      </c>
      <c r="C7" s="37" t="s">
        <v>241</v>
      </c>
    </row>
    <row r="8" spans="1:10" x14ac:dyDescent="0.25">
      <c r="A8" s="38">
        <f ca="1">A5</f>
        <v>70</v>
      </c>
      <c r="B8" s="38">
        <f ca="1">IF(AND(A8&gt;=3,A8&lt;=5),RANDBETWEEN(3,18),IF(AND(A8&gt;=15,A8&lt;=22),RANDBETWEEN(3,18),IF(AND(A8&gt;=47,A8&lt;=52),RANDBETWEEN(3,18),IF(AND(A8&gt;=68,A8&lt;=70),RANDBETWEEN(3,18),IF(AND(A8&gt;=73,A8&lt;=74),RANDBETWEEN(3,18),IF(AND(A8&gt;=81,A8&lt;=85),RANDBETWEEN(3,18),"0"))))))</f>
        <v>11</v>
      </c>
      <c r="C8" s="38" t="str">
        <f ca="1">IF(AND(A8&gt;=12,A8&lt;=14),RANDBETWEEN(1,8),IF(AND(A8&gt;=39,A8&lt;=46),RANDBETWEEN(1,8),IF(AND(A8&gt;=64,A8&lt;=68),RANDBETWEEN(1,8),IF(AND(A8&gt;71,A8&lt;73),RANDBETWEEN(1,8),IF(AND(A8&gt;=79,A8&lt;=80),RANDBETWEEN(1,8),IF(AND(A8&gt;=96,A8&lt;=100),RANDBETWEEN(1,8),"0"))))))</f>
        <v>0</v>
      </c>
    </row>
    <row r="9" spans="1:10" x14ac:dyDescent="0.25">
      <c r="A9" s="35"/>
      <c r="B9" s="36"/>
      <c r="C9" s="36"/>
      <c r="D9" s="36"/>
      <c r="E9" s="36"/>
      <c r="F9" s="36"/>
    </row>
    <row r="10" spans="1:10" x14ac:dyDescent="0.25">
      <c r="A10" s="37" t="s">
        <v>233</v>
      </c>
      <c r="B10" s="37" t="s">
        <v>243</v>
      </c>
      <c r="C10" s="37" t="s">
        <v>244</v>
      </c>
      <c r="D10" s="37" t="s">
        <v>245</v>
      </c>
      <c r="E10" s="37" t="s">
        <v>247</v>
      </c>
      <c r="F10" s="37" t="s">
        <v>248</v>
      </c>
      <c r="G10" s="37" t="s">
        <v>249</v>
      </c>
    </row>
    <row r="11" spans="1:10" x14ac:dyDescent="0.25">
      <c r="A11" s="38">
        <f ca="1">A8</f>
        <v>70</v>
      </c>
      <c r="B11" s="38" t="str">
        <f ca="1">IF(AND(A11&gt;=3,A11&lt;=14),RANDBETWEEN(1,8),"0")</f>
        <v>0</v>
      </c>
      <c r="C11" s="38" t="str">
        <f ca="1">IF(AND(A11&gt;=15,A11&lt;=46),RANDBETWEEN(1,6),"0")</f>
        <v>0</v>
      </c>
      <c r="D11" s="38" t="str">
        <f ca="1">IF(AND(A11&gt;=47,A11&lt;=68),RANDBETWEEN(1,6),"0")</f>
        <v>0</v>
      </c>
      <c r="E11" s="38">
        <f ca="1">IF(AND(A11&gt;=69,A11&lt;=72),RANDBETWEEN(1,4),"0")</f>
        <v>3</v>
      </c>
      <c r="F11" s="38" t="str">
        <f ca="1">IF(AND(A11&gt;=73,A11&lt;=80),RANDBETWEEN(1,4),"0")</f>
        <v>0</v>
      </c>
      <c r="G11" s="38" t="str">
        <f ca="1">IF(AND(A11&gt;=81,A11&lt;=100),RANDBETWEEN(1,4),"0")</f>
        <v>0</v>
      </c>
    </row>
    <row r="12" spans="1:10" x14ac:dyDescent="0.25">
      <c r="A12" s="36"/>
    </row>
    <row r="13" spans="1:10" x14ac:dyDescent="0.25">
      <c r="A13" s="36"/>
    </row>
    <row r="14" spans="1:10" ht="16.5" thickBot="1" x14ac:dyDescent="0.3"/>
    <row r="15" spans="1:10" ht="17.25" thickTop="1" thickBot="1" x14ac:dyDescent="0.3">
      <c r="A15" s="39">
        <f ca="1">IF(AND($B$5&gt;=1,$B$5&lt;=10),1, IF(AND($C$5&gt;=1,$C$5&lt;=10),1," "))</f>
        <v>1</v>
      </c>
      <c r="B15" s="40" t="str">
        <f ca="1">IF(AND(A15&gt;=1,A15&lt;=18),"You have found"," ")</f>
        <v>You have found</v>
      </c>
      <c r="C15" s="40" t="str">
        <f ca="1">IF(AND(A15&gt;=1,A15&lt;=10),VLOOKUP(RANDBETWEEN(1,100),Table335[],2)," ")</f>
        <v>a small</v>
      </c>
      <c r="D15" s="40" t="str">
        <f ca="1">IF(E15="mosaic",VLOOKUP(RANDBETWEEN(1,6),Table343[],2),IF(E15="painting",VLOOKUP(RANDBETWEEN(1,9),Table339[],2),IF(E15="sculpture",VLOOKUP(RANDBETWEEN(1,24),Table341[],2),IF(E15="tapestry",VLOOKUP(RANDBETWEEN(1,6),Table345[],2),IF(E15="rug",VLOOKUP(RANDBETWEEN(1,6),Table345[],2),IF(E15="book",VLOOKUP(RANDBETWEEN(1,10),Table346[],2),IF(E15="garment",VLOOKUP(RANDBETWEEN(1,12),Table353[],2)," ")))))))</f>
        <v>cashmere</v>
      </c>
      <c r="E15" s="40" t="str">
        <f ca="1">IF(AND(A15&gt;=1,A15&lt;=10),VLOOKUP(RANDBETWEEN(1,7),Table337[],2)," ")</f>
        <v>garment</v>
      </c>
      <c r="F15" s="40" t="str">
        <f ca="1">IF(AND(A15&gt;=1,A15&lt;=10),VLOOKUP(RANDBETWEEN(1,6),Table29[],2)," ")</f>
        <v>in pristine condition.</v>
      </c>
      <c r="G15" s="40"/>
      <c r="H15" s="40"/>
      <c r="I15" s="41"/>
    </row>
    <row r="16" spans="1:10" ht="16.5" thickTop="1" x14ac:dyDescent="0.25">
      <c r="A16" s="72"/>
      <c r="B16" s="42" t="str">
        <f ca="1">IF(AND(A15&gt;=1,A15&lt;=10),"More specifically, it is"," ")</f>
        <v>More specifically, it is</v>
      </c>
      <c r="C16" s="43" t="str">
        <f ca="1">IF(E15="mosaic",VLOOKUP(RANDBETWEEN(1,20),Table3308352[],2),IF(E15="sculpture",VLOOKUP(RANDBETWEEN(1,100),Table342[],2),IF(E15="painting",VLOOKUP(RANDBETWEEN(1,5),Table340[],2),IF(E15="rug",VLOOKUP(RANDBETWEEN(1,20),Table3308352[],2),IF(E15="book",VLOOKUP(RANDBETWEEN(1,28),Table347[],2),IF(E15="garment",VLOOKUP(RANDBETWEEN(1,20),Table3308352[],2),IF(E15="tapestry",VLOOKUP(RANDBETWEEN(1,20),Table3308352[],2)," ")))))))</f>
        <v xml:space="preserve"> </v>
      </c>
      <c r="D16" s="43" t="str">
        <f ca="1">IF(AND(E15="mosaic",C16=" "), "depicting",IF(AND(E15="tapestry",C16=" "),"depicting",IF(AND(E15="garment",C16=" "),"depicting",IF(E15="sculpture","depicting",IF(E15="painting","depicting",IF(E15="book","depicting"," "))))))</f>
        <v>depicting</v>
      </c>
      <c r="E16" s="43" t="str">
        <f ca="1">IF(AND(D16="depicting",C16&lt;&gt;"a landscape",C16&lt;&gt;"a still life"),VLOOKUP(RANDBETWEEN(1,6259),Table354[],2),IF(C16="a still life",VLOOKUP(RANDBETWEEN(1,100),Table342[],2),IF(C16="a landscape",VLOOKUP(RANDBETWEEN(1,22),Table356[],2)," ")))</f>
        <v>a darkmantle</v>
      </c>
      <c r="F16" s="43" t="str">
        <f ca="1">IF(AND(D16="depicting",C16&lt;&gt;"a landscape",C16&lt;&gt;"a portrait",C16&lt;&gt;"a still life"),VLOOKUP(RANDBETWEEN(1,100),Table355[],2)," ")</f>
        <v>building a house for</v>
      </c>
      <c r="G16" s="43" t="str">
        <f ca="1">IF(AND(D16="depicting",C16&lt;&gt;"a landscape",C16&lt;&gt;"a still life",C16&lt;&gt;"a portrait"),VLOOKUP(RANDBETWEEN(1,6259),Table354[],2)," ")</f>
        <v>female goblin spies</v>
      </c>
      <c r="H16" s="43" t="str">
        <f ca="1">IF(AND(D16="depicting",C16&lt;&gt;"a still life",C16&lt;&gt;"a portrait",C16&lt;&gt;"a landscape"),VLOOKUP(RANDBETWEEN(1,2),Table357[],2)," ")</f>
        <v>inside</v>
      </c>
      <c r="I16" s="44" t="str">
        <f ca="1">IF(AND(D16="depicting",C16&lt;&gt;"a still life",C16&lt;&gt;"a portrait",C16&lt;&gt;"a landscape"),VLOOKUP(RANDBETWEEN(1,25),Table358[],2)," ")</f>
        <v>a castle.</v>
      </c>
    </row>
    <row r="17" spans="1:13" ht="16.5" thickBot="1" x14ac:dyDescent="0.3">
      <c r="A17" s="73"/>
      <c r="B17" s="45" t="str">
        <f ca="1">IF(E15="book","The book has pages made of "," ")</f>
        <v xml:space="preserve"> </v>
      </c>
      <c r="C17" s="46" t="str">
        <f ca="1">IF(E15="book",VLOOKUP(RANDBETWEEN(1,27),Table348[],2)," ")</f>
        <v xml:space="preserve"> </v>
      </c>
      <c r="D17" s="47"/>
      <c r="E17" s="47"/>
      <c r="F17" s="47"/>
      <c r="G17" s="47"/>
      <c r="H17" s="47"/>
      <c r="I17" s="48"/>
    </row>
    <row r="18" spans="1:13" ht="17.25" thickTop="1" thickBot="1" x14ac:dyDescent="0.3">
      <c r="A18" s="83"/>
    </row>
    <row r="19" spans="1:13" ht="17.25" thickTop="1" thickBot="1" x14ac:dyDescent="0.3">
      <c r="A19" s="39">
        <f ca="1">IF(AND($B$5&gt;=2,$B$5&lt;=10),2, IF(AND($C$5&gt;=2,$C$5&lt;=10),2," "))</f>
        <v>2</v>
      </c>
      <c r="B19" s="40" t="str">
        <f ca="1">IF(AND(A19&gt;=1,A19&lt;=18),"You have found"," ")</f>
        <v>You have found</v>
      </c>
      <c r="C19" s="40" t="str">
        <f ca="1">IF(AND(A19&gt;=1,A19&lt;=10),VLOOKUP(RANDBETWEEN(1,100),Table335[],2)," ")</f>
        <v>a small</v>
      </c>
      <c r="D19" s="40" t="str">
        <f ca="1">IF(E19="mosaic",VLOOKUP(RANDBETWEEN(1,6),Table343[],2),IF(E19="painting",VLOOKUP(RANDBETWEEN(1,9),Table339[],2),IF(E19="sculpture",VLOOKUP(RANDBETWEEN(1,24),Table341[],2),IF(E19="tapestry",VLOOKUP(RANDBETWEEN(1,6),Table345[],2),IF(E19="rug",VLOOKUP(RANDBETWEEN(1,6),Table345[],2),IF(E19="book",VLOOKUP(RANDBETWEEN(1,10),Table346[],2),IF(E19="garment",VLOOKUP(RANDBETWEEN(1,12),Table353[],2)," ")))))))</f>
        <v>scale</v>
      </c>
      <c r="E19" s="40" t="str">
        <f ca="1">IF(AND(A19&gt;=1,A19&lt;=10),VLOOKUP(RANDBETWEEN(1,7),Table337[],2)," ")</f>
        <v>mosaic</v>
      </c>
      <c r="F19" s="40" t="str">
        <f ca="1">IF(AND(A19&gt;=1,A19&lt;=10),VLOOKUP(RANDBETWEEN(1,6),Table29[],2)," ")</f>
        <v>in near perfect condition.</v>
      </c>
      <c r="G19" s="40"/>
      <c r="H19" s="40"/>
      <c r="I19" s="41"/>
    </row>
    <row r="20" spans="1:13" ht="16.5" thickTop="1" x14ac:dyDescent="0.25">
      <c r="A20" s="72"/>
      <c r="B20" s="42" t="str">
        <f ca="1">IF(AND(A19&gt;=1,A19&lt;=10),"More specifically, it is"," ")</f>
        <v>More specifically, it is</v>
      </c>
      <c r="C20" s="43" t="str">
        <f ca="1">IF(E19="mosaic",VLOOKUP(RANDBETWEEN(1,20),Table3308352[],2),IF(E19="sculpture",VLOOKUP(RANDBETWEEN(1,100),Table342[],2),IF(E19="painting",VLOOKUP(RANDBETWEEN(1,5),Table340[],2),IF(E19="rug",VLOOKUP(RANDBETWEEN(1,20),Table3308352[],2),IF(E19="book",VLOOKUP(RANDBETWEEN(1,28),Table347[],2),IF(E19="garment",VLOOKUP(RANDBETWEEN(1,20),Table3308352[],2),IF(E19="tapestry",VLOOKUP(RANDBETWEEN(1,20),Table3308352[],2)," ")))))))</f>
        <v>designed with a symbolic motif.</v>
      </c>
      <c r="D20" s="43" t="str">
        <f ca="1">IF(AND(E19="mosaic",C20=" "), "depicting",IF(AND(E19="tapestry",C20=" "),"depicting",IF(AND(E19="garment",C20=" "),"depicting",IF(E19="sculpture","depicting",IF(E19="painting","depicting",IF(E19="book","depicting"," "))))))</f>
        <v xml:space="preserve"> </v>
      </c>
      <c r="E20" s="43" t="str">
        <f ca="1">IF(AND(D20="depicting",C20&lt;&gt;"a landscape",C20&lt;&gt;"a still life"),VLOOKUP(RANDBETWEEN(1,6259),Table354[],2),IF(C20="a still life",VLOOKUP(RANDBETWEEN(1,100),Table342[],2),IF(C20="a landscape",VLOOKUP(RANDBETWEEN(1,22),Table356[],2)," ")))</f>
        <v xml:space="preserve"> </v>
      </c>
      <c r="F20" s="43" t="str">
        <f ca="1">IF(AND(D20="depicting",C20&lt;&gt;"a landscape",C20&lt;&gt;"a portrait",C20&lt;&gt;"a still life"),VLOOKUP(RANDBETWEEN(1,100),Table355[],2)," ")</f>
        <v xml:space="preserve"> </v>
      </c>
      <c r="G20" s="43" t="str">
        <f ca="1">IF(AND(D20="depicting",C20&lt;&gt;"a landscape",C20&lt;&gt;"a still life",C20&lt;&gt;"a portrait"),VLOOKUP(RANDBETWEEN(1,6259),Table354[],2)," ")</f>
        <v xml:space="preserve"> </v>
      </c>
      <c r="H20" s="43" t="str">
        <f ca="1">IF(AND(D20="depicting",C20&lt;&gt;"a still life",C20&lt;&gt;"a portrait",C20&lt;&gt;"a landscape"),VLOOKUP(RANDBETWEEN(1,2),Table357[],2)," ")</f>
        <v xml:space="preserve"> </v>
      </c>
      <c r="I20" s="44" t="str">
        <f ca="1">IF(AND(D20="depicting",C20&lt;&gt;"a still life",C20&lt;&gt;"a portrait",C20&lt;&gt;"a landscape"),VLOOKUP(RANDBETWEEN(1,25),Table358[],2)," ")</f>
        <v xml:space="preserve"> </v>
      </c>
    </row>
    <row r="21" spans="1:13" ht="16.5" thickBot="1" x14ac:dyDescent="0.3">
      <c r="A21" s="73"/>
      <c r="B21" s="45" t="str">
        <f ca="1">IF(E19="book","The book has pages made of "," ")</f>
        <v xml:space="preserve"> </v>
      </c>
      <c r="C21" s="46" t="str">
        <f ca="1">IF(E19="book",VLOOKUP(RANDBETWEEN(1,27),Table348[],2)," ")</f>
        <v xml:space="preserve"> </v>
      </c>
      <c r="D21" s="47"/>
      <c r="E21" s="47"/>
      <c r="F21" s="47"/>
      <c r="G21" s="47"/>
      <c r="H21" s="47"/>
      <c r="I21" s="48"/>
    </row>
    <row r="22" spans="1:13" ht="17.25" thickTop="1" thickBot="1" x14ac:dyDescent="0.3">
      <c r="A22" s="50"/>
    </row>
    <row r="23" spans="1:13" ht="17.25" thickTop="1" thickBot="1" x14ac:dyDescent="0.3">
      <c r="A23" s="39">
        <f ca="1">IF(AND($B$5&gt;=3,$B$5&lt;=10),3, IF(AND($C$5&gt;=3,$C$5&lt;=10),3," "))</f>
        <v>3</v>
      </c>
      <c r="B23" s="40" t="str">
        <f ca="1">IF(AND(A23&gt;=1,A23&lt;=18),"You have found"," ")</f>
        <v>You have found</v>
      </c>
      <c r="C23" s="40" t="str">
        <f ca="1">IF(AND(A23&gt;=1,A23&lt;=10),VLOOKUP(RANDBETWEEN(1,100),Table335[],2)," ")</f>
        <v>a medium</v>
      </c>
      <c r="D23" s="40" t="str">
        <f ca="1">IF(E23="mosaic",VLOOKUP(RANDBETWEEN(1,6),Table343[],2),IF(E23="painting",VLOOKUP(RANDBETWEEN(1,9),Table339[],2),IF(E23="sculpture",VLOOKUP(RANDBETWEEN(1,24),Table341[],2),IF(E23="tapestry",VLOOKUP(RANDBETWEEN(1,6),Table345[],2),IF(E23="rug",VLOOKUP(RANDBETWEEN(1,6),Table345[],2),IF(E23="book",VLOOKUP(RANDBETWEEN(1,10),Table346[],2),IF(E23="garment",VLOOKUP(RANDBETWEEN(1,12),Table353[],2)," ")))))))</f>
        <v xml:space="preserve">hooked </v>
      </c>
      <c r="E23" s="40" t="str">
        <f ca="1">IF(AND(A23&gt;=1,A23&lt;=10),VLOOKUP(RANDBETWEEN(1,7),Table337[],2)," ")</f>
        <v>rug</v>
      </c>
      <c r="F23" s="40" t="str">
        <f ca="1">IF(AND(A23&gt;=1,A23&lt;=10),VLOOKUP(RANDBETWEEN(1,6),Table29[],2)," ")</f>
        <v>in pristine condition.</v>
      </c>
      <c r="G23" s="40"/>
      <c r="H23" s="40"/>
      <c r="I23" s="41"/>
    </row>
    <row r="24" spans="1:13" ht="16.5" thickTop="1" x14ac:dyDescent="0.25">
      <c r="A24" s="72"/>
      <c r="B24" s="42" t="str">
        <f ca="1">IF(AND(A23&gt;=1,A23&lt;=10),"More specifically, it is"," ")</f>
        <v>More specifically, it is</v>
      </c>
      <c r="C24" s="43" t="str">
        <f ca="1">IF(E23="mosaic",VLOOKUP(RANDBETWEEN(1,20),Table3308352[],2),IF(E23="sculpture",VLOOKUP(RANDBETWEEN(1,100),Table342[],2),IF(E23="painting",VLOOKUP(RANDBETWEEN(1,5),Table340[],2),IF(E23="rug",VLOOKUP(RANDBETWEEN(1,20),Table3308352[],2),IF(E23="book",VLOOKUP(RANDBETWEEN(1,28),Table347[],2),IF(E23="garment",VLOOKUP(RANDBETWEEN(1,20),Table3308352[],2),IF(E23="tapestry",VLOOKUP(RANDBETWEEN(1,20),Table3308352[],2)," ")))))))</f>
        <v>designed with a rune motif.</v>
      </c>
      <c r="D24" s="43" t="str">
        <f ca="1">IF(AND(E23="mosaic",C24=" "), "depicting",IF(AND(E23="tapestry",C24=" "),"depicting",IF(AND(E23="garment",C24=" "),"depicting",IF(E23="sculpture","depicting",IF(E23="painting","depicting",IF(E23="book","depicting"," "))))))</f>
        <v xml:space="preserve"> </v>
      </c>
      <c r="E24" s="43" t="str">
        <f ca="1">IF(AND(D24="depicting",C24&lt;&gt;"a landscape",C24&lt;&gt;"a still life"),VLOOKUP(RANDBETWEEN(1,6259),Table354[],2),IF(C24="a still life",VLOOKUP(RANDBETWEEN(1,100),Table342[],2),IF(C24="a landscape",VLOOKUP(RANDBETWEEN(1,22),Table356[],2)," ")))</f>
        <v xml:space="preserve"> </v>
      </c>
      <c r="F24" s="43" t="str">
        <f ca="1">IF(AND(D24="depicting",C24&lt;&gt;"a landscape",C24&lt;&gt;"a portrait",C24&lt;&gt;"a still life"),VLOOKUP(RANDBETWEEN(1,100),Table355[],2)," ")</f>
        <v xml:space="preserve"> </v>
      </c>
      <c r="G24" s="43" t="str">
        <f ca="1">IF(AND(D24="depicting",C24&lt;&gt;"a landscape",C24&lt;&gt;"a still life",C24&lt;&gt;"a portrait"),VLOOKUP(RANDBETWEEN(1,6259),Table354[],2)," ")</f>
        <v xml:space="preserve"> </v>
      </c>
      <c r="H24" s="43" t="str">
        <f ca="1">IF(AND(D24="depicting",C24&lt;&gt;"a still life",C24&lt;&gt;"a portrait",C24&lt;&gt;"a landscape"),VLOOKUP(RANDBETWEEN(1,2),Table357[],2)," ")</f>
        <v xml:space="preserve"> </v>
      </c>
      <c r="I24" s="44" t="str">
        <f ca="1">IF(AND(D24="depicting",C24&lt;&gt;"a still life",C24&lt;&gt;"a portrait",C24&lt;&gt;"a landscape"),VLOOKUP(RANDBETWEEN(1,25),Table358[],2)," ")</f>
        <v xml:space="preserve"> </v>
      </c>
    </row>
    <row r="25" spans="1:13" ht="16.5" thickBot="1" x14ac:dyDescent="0.3">
      <c r="A25" s="73"/>
      <c r="B25" s="45" t="str">
        <f ca="1">IF(E23="book","The book has pages made of "," ")</f>
        <v xml:space="preserve"> </v>
      </c>
      <c r="C25" s="46" t="str">
        <f ca="1">IF(E23="book",VLOOKUP(RANDBETWEEN(1,27),Table348[],2)," ")</f>
        <v xml:space="preserve"> </v>
      </c>
      <c r="D25" s="47"/>
      <c r="E25" s="47"/>
      <c r="F25" s="47"/>
      <c r="G25" s="47"/>
      <c r="H25" s="47"/>
      <c r="I25" s="48"/>
    </row>
    <row r="26" spans="1:13" ht="17.25" thickTop="1" thickBot="1" x14ac:dyDescent="0.3">
      <c r="A26" s="50"/>
    </row>
    <row r="27" spans="1:13" ht="17.25" thickTop="1" thickBot="1" x14ac:dyDescent="0.3">
      <c r="A27" s="39">
        <f ca="1">IF(AND($B$5&gt;=4,$B$5&lt;=10),4, IF(AND($C$5&gt;=4,$C$5&lt;=10),4," "))</f>
        <v>4</v>
      </c>
      <c r="B27" s="40" t="str">
        <f ca="1">IF(AND(A27&gt;=1,A27&lt;=18),"You have found"," ")</f>
        <v>You have found</v>
      </c>
      <c r="C27" s="40" t="str">
        <f ca="1">IF(AND(A27&gt;=1,A27&lt;=10),VLOOKUP(RANDBETWEEN(1,100),Table335[],2)," ")</f>
        <v>a small</v>
      </c>
      <c r="D27" s="40" t="str">
        <f ca="1">IF(E27="mosaic",VLOOKUP(RANDBETWEEN(1,6),Table343[],2),IF(E27="painting",VLOOKUP(RANDBETWEEN(1,9),Table339[],2),IF(E27="sculpture",VLOOKUP(RANDBETWEEN(1,24),Table341[],2),IF(E27="tapestry",VLOOKUP(RANDBETWEEN(1,6),Table345[],2),IF(E27="rug",VLOOKUP(RANDBETWEEN(1,6),Table345[],2),IF(E27="book",VLOOKUP(RANDBETWEEN(1,10),Table346[],2),IF(E27="garment",VLOOKUP(RANDBETWEEN(1,12),Table353[],2)," ")))))))</f>
        <v>biographical</v>
      </c>
      <c r="E27" s="40" t="str">
        <f ca="1">IF(AND(A27&gt;=1,A27&lt;=10),VLOOKUP(RANDBETWEEN(1,7),Table337[],2)," ")</f>
        <v>book</v>
      </c>
      <c r="F27" s="40" t="str">
        <f ca="1">IF(AND(A27&gt;=1,A27&lt;=10),VLOOKUP(RANDBETWEEN(1,6),Table29[],2)," ")</f>
        <v>in very good condition.</v>
      </c>
      <c r="G27" s="40"/>
      <c r="H27" s="40"/>
      <c r="I27" s="41"/>
    </row>
    <row r="28" spans="1:13" ht="16.5" thickTop="1" x14ac:dyDescent="0.25">
      <c r="A28" s="72"/>
      <c r="B28" s="42" t="str">
        <f ca="1">IF(AND(A27&gt;=1,A27&lt;=10),"More specifically, it is"," ")</f>
        <v>More specifically, it is</v>
      </c>
      <c r="C28" s="43" t="str">
        <f ca="1">IF(E27="mosaic",VLOOKUP(RANDBETWEEN(1,20),Table3308352[],2),IF(E27="sculpture",VLOOKUP(RANDBETWEEN(1,100),Table342[],2),IF(E27="painting",VLOOKUP(RANDBETWEEN(1,5),Table340[],2),IF(E27="rug",VLOOKUP(RANDBETWEEN(1,20),Table3308352[],2),IF(E27="book",VLOOKUP(RANDBETWEEN(1,28),Table347[],2),IF(E27="garment",VLOOKUP(RANDBETWEEN(1,20),Table3308352[],2),IF(E27="tapestry",VLOOKUP(RANDBETWEEN(1,20),Table3308352[],2)," ")))))))</f>
        <v>a glass covered text</v>
      </c>
      <c r="D28" s="43" t="str">
        <f ca="1">IF(AND(E27="mosaic",C28=" "), "depicting",IF(AND(E27="tapestry",C28=" "),"depicting",IF(AND(E27="garment",C28=" "),"depicting",IF(E27="sculpture","depicting",IF(E27="painting","depicting",IF(E27="book","depicting"," "))))))</f>
        <v>depicting</v>
      </c>
      <c r="E28" s="43" t="str">
        <f ca="1">IF(AND(D28="depicting",C28&lt;&gt;"a landscape",C28&lt;&gt;"a still life"),VLOOKUP(RANDBETWEEN(1,6259),Table354[],2),IF(C28="a still life",VLOOKUP(RANDBETWEEN(1,100),Table342[],2),IF(C28="a landscape",VLOOKUP(RANDBETWEEN(1,22),Table356[],2)," ")))</f>
        <v>a male duegar lawyer</v>
      </c>
      <c r="F28" s="43" t="str">
        <f ca="1">IF(AND(D28="depicting",C28&lt;&gt;"a landscape",C28&lt;&gt;"a portrait",C28&lt;&gt;"a still life"),VLOOKUP(RANDBETWEEN(1,100),Table355[],2)," ")</f>
        <v>studying with</v>
      </c>
      <c r="G28" s="43" t="str">
        <f ca="1">IF(AND(D28="depicting",C28&lt;&gt;"a landscape",C28&lt;&gt;"a still life",C28&lt;&gt;"a portrait"),VLOOKUP(RANDBETWEEN(1,6259),Table354[],2)," ")</f>
        <v>gnoll soldiers</v>
      </c>
      <c r="H28" s="43" t="str">
        <f ca="1">IF(AND(D28="depicting",C28&lt;&gt;"a still life",C28&lt;&gt;"a portrait",C28&lt;&gt;"a landscape"),VLOOKUP(RANDBETWEEN(1,2),Table357[],2)," ")</f>
        <v>outside</v>
      </c>
      <c r="I28" s="44" t="str">
        <f ca="1">IF(AND(D28="depicting",C28&lt;&gt;"a still life",C28&lt;&gt;"a portrait",C28&lt;&gt;"a landscape"),VLOOKUP(RANDBETWEEN(1,25),Table358[],2)," ")</f>
        <v>a town.</v>
      </c>
    </row>
    <row r="29" spans="1:13" ht="16.5" thickBot="1" x14ac:dyDescent="0.3">
      <c r="A29" s="73"/>
      <c r="B29" s="45" t="str">
        <f ca="1">IF(E27="book","The book has pages made of "," ")</f>
        <v xml:space="preserve">The book has pages made of </v>
      </c>
      <c r="C29" s="46" t="str">
        <f ca="1">IF(E27="book",VLOOKUP(RANDBETWEEN(1,27),Table348[],2)," ")</f>
        <v xml:space="preserve">iron. </v>
      </c>
      <c r="D29" s="47"/>
      <c r="E29" s="47"/>
      <c r="F29" s="47"/>
      <c r="G29" s="47"/>
      <c r="H29" s="47"/>
      <c r="I29" s="48"/>
    </row>
    <row r="30" spans="1:13" ht="17.25" thickTop="1" thickBot="1" x14ac:dyDescent="0.3">
      <c r="A30" s="50"/>
    </row>
    <row r="31" spans="1:13" ht="17.25" thickTop="1" thickBot="1" x14ac:dyDescent="0.3">
      <c r="A31" s="39">
        <f ca="1">IF(AND($B$5&gt;=5,$B$5&lt;=10),5, IF(AND($C$5&gt;=5,$C$5&lt;=10),5," "))</f>
        <v>5</v>
      </c>
      <c r="B31" s="40" t="str">
        <f ca="1">IF(AND(A31&gt;=1,A31&lt;=18),"You have found"," ")</f>
        <v>You have found</v>
      </c>
      <c r="C31" s="40" t="str">
        <f ca="1">IF(AND(A31&gt;=1,A31&lt;=10),VLOOKUP(RANDBETWEEN(1,100),Table335[],2)," ")</f>
        <v xml:space="preserve">a huge </v>
      </c>
      <c r="D31" s="40" t="str">
        <f ca="1">IF(E31="mosaic",VLOOKUP(RANDBETWEEN(1,6),Table343[],2),IF(E31="painting",VLOOKUP(RANDBETWEEN(1,9),Table339[],2),IF(E31="sculpture",VLOOKUP(RANDBETWEEN(1,24),Table341[],2),IF(E31="tapestry",VLOOKUP(RANDBETWEEN(1,6),Table345[],2),IF(E31="rug",VLOOKUP(RANDBETWEEN(1,6),Table345[],2),IF(E31="book",VLOOKUP(RANDBETWEEN(1,10),Table346[],2),IF(E31="garment",VLOOKUP(RANDBETWEEN(1,12),Table353[],2)," ")))))))</f>
        <v>fur</v>
      </c>
      <c r="E31" s="40" t="str">
        <f ca="1">IF(AND(A31&gt;=1,A31&lt;=10),VLOOKUP(RANDBETWEEN(1,7),Table337[],2)," ")</f>
        <v>garment</v>
      </c>
      <c r="F31" s="40" t="str">
        <f ca="1">IF(AND(A31&gt;=1,A31&lt;=10),VLOOKUP(RANDBETWEEN(1,6),Table29[],2)," ")</f>
        <v>in pristine condition.</v>
      </c>
      <c r="G31" s="40"/>
      <c r="H31" s="40"/>
      <c r="I31" s="41"/>
      <c r="M31" s="85"/>
    </row>
    <row r="32" spans="1:13" ht="16.5" thickTop="1" x14ac:dyDescent="0.25">
      <c r="A32" s="72"/>
      <c r="B32" s="42" t="str">
        <f ca="1">IF(AND(A31&gt;=1,A31&lt;=10),"More specifically, it is"," ")</f>
        <v>More specifically, it is</v>
      </c>
      <c r="C32" s="43" t="str">
        <f ca="1">IF(E31="mosaic",VLOOKUP(RANDBETWEEN(1,20),Table3308352[],2),IF(E31="sculpture",VLOOKUP(RANDBETWEEN(1,100),Table342[],2),IF(E31="painting",VLOOKUP(RANDBETWEEN(1,5),Table340[],2),IF(E31="rug",VLOOKUP(RANDBETWEEN(1,20),Table3308352[],2),IF(E31="book",VLOOKUP(RANDBETWEEN(1,28),Table347[],2),IF(E31="garment",VLOOKUP(RANDBETWEEN(1,20),Table3308352[],2),IF(E31="tapestry",VLOOKUP(RANDBETWEEN(1,20),Table3308352[],2)," ")))))))</f>
        <v>of a simple design.</v>
      </c>
      <c r="D32" s="43" t="str">
        <f ca="1">IF(AND(E31="mosaic",C32=" "), "depicting",IF(AND(E31="tapestry",C32=" "),"depicting",IF(AND(E31="garment",C32=" "),"depicting",IF(E31="sculpture","depicting",IF(E31="painting","depicting",IF(E31="book","depicting"," "))))))</f>
        <v xml:space="preserve"> </v>
      </c>
      <c r="E32" s="43" t="str">
        <f ca="1">IF(AND(D32="depicting",C32&lt;&gt;"a landscape",C32&lt;&gt;"a still life"),VLOOKUP(RANDBETWEEN(1,6259),Table354[],2),IF(C32="a still life",VLOOKUP(RANDBETWEEN(1,100),Table342[],2),IF(C32="a landscape",VLOOKUP(RANDBETWEEN(1,22),Table356[],2)," ")))</f>
        <v xml:space="preserve"> </v>
      </c>
      <c r="F32" s="43" t="str">
        <f ca="1">IF(AND(D32="depicting",C32&lt;&gt;"a landscape",C32&lt;&gt;"a portrait",C32&lt;&gt;"a still life"),VLOOKUP(RANDBETWEEN(1,100),Table355[],2)," ")</f>
        <v xml:space="preserve"> </v>
      </c>
      <c r="G32" s="43" t="str">
        <f ca="1">IF(AND(D32="depicting",C32&lt;&gt;"a landscape",C32&lt;&gt;"a still life",C32&lt;&gt;"a portrait"),VLOOKUP(RANDBETWEEN(1,6259),Table354[],2)," ")</f>
        <v xml:space="preserve"> </v>
      </c>
      <c r="H32" s="43" t="str">
        <f ca="1">IF(AND(D32="depicting",C32&lt;&gt;"a still life",C32&lt;&gt;"a portrait",C32&lt;&gt;"a landscape"),VLOOKUP(RANDBETWEEN(1,2),Table357[],2)," ")</f>
        <v xml:space="preserve"> </v>
      </c>
      <c r="I32" s="44" t="str">
        <f ca="1">IF(AND(D32="depicting",C32&lt;&gt;"a still life",C32&lt;&gt;"a portrait",C32&lt;&gt;"a landscape"),VLOOKUP(RANDBETWEEN(1,25),Table358[],2)," ")</f>
        <v xml:space="preserve"> </v>
      </c>
      <c r="M32" s="85"/>
    </row>
    <row r="33" spans="1:9" ht="16.5" thickBot="1" x14ac:dyDescent="0.3">
      <c r="A33" s="73"/>
      <c r="B33" s="45" t="str">
        <f ca="1">IF(E31="book","The book has pages made of "," ")</f>
        <v xml:space="preserve"> </v>
      </c>
      <c r="C33" s="46" t="str">
        <f ca="1">IF(E31="book",VLOOKUP(RANDBETWEEN(1,27),Table348[],2)," ")</f>
        <v xml:space="preserve"> </v>
      </c>
      <c r="D33" s="47"/>
      <c r="E33" s="47"/>
      <c r="F33" s="47"/>
      <c r="G33" s="47"/>
      <c r="H33" s="47"/>
      <c r="I33" s="48"/>
    </row>
    <row r="34" spans="1:9" ht="17.25" thickTop="1" thickBot="1" x14ac:dyDescent="0.3">
      <c r="A34" s="50"/>
    </row>
    <row r="35" spans="1:9" ht="17.25" thickTop="1" thickBot="1" x14ac:dyDescent="0.3">
      <c r="A35" s="39">
        <f ca="1">IF(AND($B$5&gt;=6,$B$5&lt;=10),6, IF(AND($C$5&gt;=6,$C$5&lt;=10),6," "))</f>
        <v>6</v>
      </c>
      <c r="B35" s="40" t="str">
        <f ca="1">IF(AND(A35&gt;=1,A35&lt;=18),"You have found"," ")</f>
        <v>You have found</v>
      </c>
      <c r="C35" s="40" t="str">
        <f ca="1">IF(AND(A35&gt;=1,A35&lt;=10),VLOOKUP(RANDBETWEEN(1,100),Table335[],2)," ")</f>
        <v>a large</v>
      </c>
      <c r="D35" s="40" t="str">
        <f ca="1">IF(E35="mosaic",VLOOKUP(RANDBETWEEN(1,6),Table343[],2),IF(E35="painting",VLOOKUP(RANDBETWEEN(1,9),Table339[],2),IF(E35="sculpture",VLOOKUP(RANDBETWEEN(1,24),Table341[],2),IF(E35="tapestry",VLOOKUP(RANDBETWEEN(1,6),Table345[],2),IF(E35="rug",VLOOKUP(RANDBETWEEN(1,6),Table345[],2),IF(E35="book",VLOOKUP(RANDBETWEEN(1,10),Table346[],2),IF(E35="garment",VLOOKUP(RANDBETWEEN(1,12),Table353[],2)," ")))))))</f>
        <v>horror</v>
      </c>
      <c r="E35" s="40" t="str">
        <f ca="1">IF(AND(A35&gt;=1,A35&lt;=10),VLOOKUP(RANDBETWEEN(1,7),Table337[],2)," ")</f>
        <v>book</v>
      </c>
      <c r="F35" s="40" t="str">
        <f ca="1">IF(AND(A35&gt;=1,A35&lt;=10),VLOOKUP(RANDBETWEEN(1,6),Table29[],2)," ")</f>
        <v>in very good condition.</v>
      </c>
      <c r="G35" s="40"/>
      <c r="H35" s="40"/>
      <c r="I35" s="41"/>
    </row>
    <row r="36" spans="1:9" ht="16.5" thickTop="1" x14ac:dyDescent="0.25">
      <c r="A36" s="72"/>
      <c r="B36" s="42" t="str">
        <f ca="1">IF(AND(A35&gt;=1,A35&lt;=10),"More specifically, it is"," ")</f>
        <v>More specifically, it is</v>
      </c>
      <c r="C36" s="43" t="str">
        <f ca="1">IF(E35="mosaic",VLOOKUP(RANDBETWEEN(1,20),Table3308352[],2),IF(E35="sculpture",VLOOKUP(RANDBETWEEN(1,100),Table342[],2),IF(E35="painting",VLOOKUP(RANDBETWEEN(1,5),Table340[],2),IF(E35="rug",VLOOKUP(RANDBETWEEN(1,20),Table3308352[],2),IF(E35="book",VLOOKUP(RANDBETWEEN(1,28),Table347[],2),IF(E35="garment",VLOOKUP(RANDBETWEEN(1,20),Table3308352[],2),IF(E35="tapestry",VLOOKUP(RANDBETWEEN(1,20),Table3308352[],2)," ")))))))</f>
        <v>a mithril covered text</v>
      </c>
      <c r="D36" s="43" t="str">
        <f ca="1">IF(AND(E35="mosaic",C36=" "), "depicting",IF(AND(E35="tapestry",C36=" "),"depicting",IF(AND(E35="garment",C36=" "),"depicting",IF(E35="sculpture","depicting",IF(E35="painting","depicting",IF(E35="book","depicting"," "))))))</f>
        <v>depicting</v>
      </c>
      <c r="E36" s="43" t="str">
        <f ca="1">IF(AND(D36="depicting",C36&lt;&gt;"a landscape",C36&lt;&gt;"a still life"),VLOOKUP(RANDBETWEEN(1,6259),Table354[],2),IF(C36="a still life",VLOOKUP(RANDBETWEEN(1,100),Table342[],2),IF(C36="a landscape",VLOOKUP(RANDBETWEEN(1,22),Table356[],2)," ")))</f>
        <v>male halfling weavers</v>
      </c>
      <c r="F36" s="43" t="str">
        <f ca="1">IF(AND(D36="depicting",C36&lt;&gt;"a landscape",C36&lt;&gt;"a portrait",C36&lt;&gt;"a still life"),VLOOKUP(RANDBETWEEN(1,100),Table355[],2)," ")</f>
        <v>kissing the feet of</v>
      </c>
      <c r="G36" s="43" t="str">
        <f ca="1">IF(AND(D36="depicting",C36&lt;&gt;"a landscape",C36&lt;&gt;"a still life",C36&lt;&gt;"a portrait"),VLOOKUP(RANDBETWEEN(1,6259),Table354[],2)," ")</f>
        <v>a female gnoll spy</v>
      </c>
      <c r="H36" s="43" t="str">
        <f ca="1">IF(AND(D36="depicting",C36&lt;&gt;"a still life",C36&lt;&gt;"a portrait",C36&lt;&gt;"a landscape"),VLOOKUP(RANDBETWEEN(1,2),Table357[],2)," ")</f>
        <v>inside</v>
      </c>
      <c r="I36" s="44" t="str">
        <f ca="1">IF(AND(D36="depicting",C36&lt;&gt;"a still life",C36&lt;&gt;"a portrait",C36&lt;&gt;"a landscape"),VLOOKUP(RANDBETWEEN(1,25),Table358[],2)," ")</f>
        <v>a fountain.</v>
      </c>
    </row>
    <row r="37" spans="1:9" ht="16.5" thickBot="1" x14ac:dyDescent="0.3">
      <c r="A37" s="73"/>
      <c r="B37" s="45" t="str">
        <f ca="1">IF(E35="book","The book has pages made of "," ")</f>
        <v xml:space="preserve">The book has pages made of </v>
      </c>
      <c r="C37" s="46" t="str">
        <f ca="1">IF(E35="book",VLOOKUP(RANDBETWEEN(1,27),Table348[],2)," ")</f>
        <v>silver.</v>
      </c>
      <c r="D37" s="47"/>
      <c r="E37" s="47"/>
      <c r="F37" s="47"/>
      <c r="G37" s="47"/>
      <c r="H37" s="47"/>
      <c r="I37" s="48"/>
    </row>
    <row r="38" spans="1:9" ht="17.25" thickTop="1" thickBot="1" x14ac:dyDescent="0.3">
      <c r="A38" s="50"/>
    </row>
    <row r="39" spans="1:9" ht="17.25" thickTop="1" thickBot="1" x14ac:dyDescent="0.3">
      <c r="A39" s="39">
        <f ca="1">IF(AND($B$5&gt;=7,$B$5&lt;=10),7, IF(AND($C$5&gt;=7,$C$5&lt;=10),7," "))</f>
        <v>7</v>
      </c>
      <c r="B39" s="40" t="str">
        <f ca="1">IF(AND(A39&gt;=1,A39&lt;=18),"You have found"," ")</f>
        <v>You have found</v>
      </c>
      <c r="C39" s="40" t="str">
        <f ca="1">IF(AND(A39&gt;=1,A39&lt;=10),VLOOKUP(RANDBETWEEN(1,100),Table335[],2)," ")</f>
        <v>a medium</v>
      </c>
      <c r="D39" s="40" t="str">
        <f ca="1">IF(E39="mosaic",VLOOKUP(RANDBETWEEN(1,6),Table343[],2),IF(E39="painting",VLOOKUP(RANDBETWEEN(1,9),Table339[],2),IF(E39="sculpture",VLOOKUP(RANDBETWEEN(1,24),Table341[],2),IF(E39="tapestry",VLOOKUP(RANDBETWEEN(1,6),Table345[],2),IF(E39="rug",VLOOKUP(RANDBETWEEN(1,6),Table345[],2),IF(E39="book",VLOOKUP(RANDBETWEEN(1,10),Table346[],2),IF(E39="garment",VLOOKUP(RANDBETWEEN(1,12),Table353[],2)," ")))))))</f>
        <v>hot wax</v>
      </c>
      <c r="E39" s="40" t="str">
        <f ca="1">IF(AND(A39&gt;=1,A39&lt;=10),VLOOKUP(RANDBETWEEN(1,7),Table337[],2)," ")</f>
        <v>painting</v>
      </c>
      <c r="F39" s="40" t="str">
        <f ca="1">IF(AND(A39&gt;=1,A39&lt;=10),VLOOKUP(RANDBETWEEN(1,6),Table29[],2)," ")</f>
        <v>in poor condition.</v>
      </c>
      <c r="G39" s="40"/>
      <c r="H39" s="40"/>
      <c r="I39" s="41"/>
    </row>
    <row r="40" spans="1:9" ht="16.5" thickTop="1" x14ac:dyDescent="0.25">
      <c r="A40" s="72"/>
      <c r="B40" s="42" t="str">
        <f ca="1">IF(AND(A39&gt;=1,A39&lt;=10),"More specifically, it is"," ")</f>
        <v>More specifically, it is</v>
      </c>
      <c r="C40" s="43" t="str">
        <f ca="1">IF(E39="mosaic",VLOOKUP(RANDBETWEEN(1,20),Table3308352[],2),IF(E39="sculpture",VLOOKUP(RANDBETWEEN(1,100),Table342[],2),IF(E39="painting",VLOOKUP(RANDBETWEEN(1,5),Table340[],2),IF(E39="rug",VLOOKUP(RANDBETWEEN(1,20),Table3308352[],2),IF(E39="book",VLOOKUP(RANDBETWEEN(1,28),Table347[],2),IF(E39="garment",VLOOKUP(RANDBETWEEN(1,20),Table3308352[],2),IF(E39="tapestry",VLOOKUP(RANDBETWEEN(1,20),Table3308352[],2)," ")))))))</f>
        <v>a still life</v>
      </c>
      <c r="D40" s="43" t="str">
        <f ca="1">IF(AND(E39="mosaic",C40=" "), "depicting",IF(AND(E39="tapestry",C40=" "),"depicting",IF(AND(E39="garment",C40=" "),"depicting",IF(E39="sculpture","depicting",IF(E39="painting","depicting",IF(E39="book","depicting"," "))))))</f>
        <v>depicting</v>
      </c>
      <c r="E40" s="43" t="str">
        <f ca="1">IF(AND(D40="depicting",C40&lt;&gt;"a landscape",C40&lt;&gt;"a still life"),VLOOKUP(RANDBETWEEN(1,6259),Table354[],2),IF(C40="a still life",VLOOKUP(RANDBETWEEN(1,100),Table342[],2),IF(C40="a landscape",VLOOKUP(RANDBETWEEN(1,22),Table356[],2)," ")))</f>
        <v>a washboard</v>
      </c>
      <c r="F40" s="43" t="str">
        <f ca="1">IF(AND(D40="depicting",C40&lt;&gt;"a landscape",C40&lt;&gt;"a portrait",C40&lt;&gt;"a still life"),VLOOKUP(RANDBETWEEN(1,100),Table355[],2)," ")</f>
        <v xml:space="preserve"> </v>
      </c>
      <c r="G40" s="43" t="str">
        <f ca="1">IF(AND(D40="depicting",C40&lt;&gt;"a landscape",C40&lt;&gt;"a still life",C40&lt;&gt;"a portrait"),VLOOKUP(RANDBETWEEN(1,6259),Table354[],2)," ")</f>
        <v xml:space="preserve"> </v>
      </c>
      <c r="H40" s="43" t="str">
        <f ca="1">IF(AND(D40="depicting",C40&lt;&gt;"a still life",C40&lt;&gt;"a portrait",C40&lt;&gt;"a landscape"),VLOOKUP(RANDBETWEEN(1,2),Table357[],2)," ")</f>
        <v xml:space="preserve"> </v>
      </c>
      <c r="I40" s="44" t="str">
        <f ca="1">IF(AND(D40="depicting",C40&lt;&gt;"a still life",C40&lt;&gt;"a portrait",C40&lt;&gt;"a landscape"),VLOOKUP(RANDBETWEEN(1,25),Table358[],2)," ")</f>
        <v xml:space="preserve"> </v>
      </c>
    </row>
    <row r="41" spans="1:9" ht="16.5" thickBot="1" x14ac:dyDescent="0.3">
      <c r="A41" s="73"/>
      <c r="B41" s="45" t="str">
        <f ca="1">IF(E39="book","The book has pages made of "," ")</f>
        <v xml:space="preserve"> </v>
      </c>
      <c r="C41" s="46" t="str">
        <f ca="1">IF(E39="book",VLOOKUP(RANDBETWEEN(1,27),Table348[],2)," ")</f>
        <v xml:space="preserve"> </v>
      </c>
      <c r="D41" s="47"/>
      <c r="E41" s="47"/>
      <c r="F41" s="47"/>
      <c r="G41" s="47"/>
      <c r="H41" s="47"/>
      <c r="I41" s="48"/>
    </row>
    <row r="42" spans="1:9" ht="17.25" thickTop="1" thickBot="1" x14ac:dyDescent="0.3">
      <c r="A42" s="50"/>
    </row>
    <row r="43" spans="1:9" ht="17.25" thickTop="1" thickBot="1" x14ac:dyDescent="0.3">
      <c r="A43" s="39">
        <f ca="1">IF(AND($B$5&gt;=8,$B$5&lt;=10),8,IF(AND($C$5&gt;=8,$C$5&lt;=10),8," "))</f>
        <v>8</v>
      </c>
      <c r="B43" s="40" t="str">
        <f ca="1">IF(AND(A43&gt;=1,A43&lt;=18),"You have found"," ")</f>
        <v>You have found</v>
      </c>
      <c r="C43" s="40" t="str">
        <f ca="1">IF(AND(A43&gt;=1,A43&lt;=10),VLOOKUP(RANDBETWEEN(1,100),Table335[],2)," ")</f>
        <v>a medium</v>
      </c>
      <c r="D43" s="40" t="str">
        <f ca="1">IF(E43="mosaic",VLOOKUP(RANDBETWEEN(1,6),Table343[],2),IF(E43="painting",VLOOKUP(RANDBETWEEN(1,9),Table339[],2),IF(E43="sculpture",VLOOKUP(RANDBETWEEN(1,24),Table341[],2),IF(E43="tapestry",VLOOKUP(RANDBETWEEN(1,6),Table345[],2),IF(E43="rug",VLOOKUP(RANDBETWEEN(1,6),Table345[],2),IF(E43="book",VLOOKUP(RANDBETWEEN(1,10),Table346[],2),IF(E43="garment",VLOOKUP(RANDBETWEEN(1,12),Table353[],2)," ")))))))</f>
        <v>horror</v>
      </c>
      <c r="E43" s="40" t="str">
        <f ca="1">IF(AND(A43&gt;=1,A43&lt;=10),VLOOKUP(RANDBETWEEN(1,7),Table337[],2)," ")</f>
        <v>book</v>
      </c>
      <c r="F43" s="40" t="str">
        <f ca="1">IF(AND(A43&gt;=1,A43&lt;=10),VLOOKUP(RANDBETWEEN(1,6),Table29[],2)," ")</f>
        <v>in very poor condition.</v>
      </c>
      <c r="G43" s="40"/>
      <c r="H43" s="40"/>
      <c r="I43" s="41"/>
    </row>
    <row r="44" spans="1:9" ht="16.5" thickTop="1" x14ac:dyDescent="0.25">
      <c r="A44" s="72"/>
      <c r="B44" s="42" t="str">
        <f ca="1">IF(AND(A43&gt;=1,A43&lt;=10),"More specifically, it is"," ")</f>
        <v>More specifically, it is</v>
      </c>
      <c r="C44" s="43" t="str">
        <f ca="1">IF(E43="mosaic",VLOOKUP(RANDBETWEEN(1,20),Table3308352[],2),IF(E43="sculpture",VLOOKUP(RANDBETWEEN(1,100),Table342[],2),IF(E43="painting",VLOOKUP(RANDBETWEEN(1,5),Table340[],2),IF(E43="rug",VLOOKUP(RANDBETWEEN(1,20),Table3308352[],2),IF(E43="book",VLOOKUP(RANDBETWEEN(1,28),Table347[],2),IF(E43="garment",VLOOKUP(RANDBETWEEN(1,20),Table3308352[],2),IF(E43="tapestry",VLOOKUP(RANDBETWEEN(1,20),Table3308352[],2)," ")))))))</f>
        <v>an antler covered text</v>
      </c>
      <c r="D44" s="43" t="str">
        <f ca="1">IF(AND(E43="mosaic",C44=" "), "depicting",IF(AND(E43="tapestry",C44=" "),"depicting",IF(AND(E43="garment",C44=" "),"depicting",IF(E43="sculpture","depicting",IF(E43="painting","depicting",IF(E43="book","depicting"," "))))))</f>
        <v>depicting</v>
      </c>
      <c r="E44" s="43" t="str">
        <f ca="1">IF(AND(D44="depicting",C44&lt;&gt;"a landscape",C44&lt;&gt;"a still life"),VLOOKUP(RANDBETWEEN(1,6259),Table354[],2),IF(C44="a still life",VLOOKUP(RANDBETWEEN(1,100),Table342[],2),IF(C44="a landscape",VLOOKUP(RANDBETWEEN(1,22),Table356[],2)," ")))</f>
        <v>male half-ogre leaders</v>
      </c>
      <c r="F44" s="43" t="str">
        <f ca="1">IF(AND(D44="depicting",C44&lt;&gt;"a landscape",C44&lt;&gt;"a portrait",C44&lt;&gt;"a still life"),VLOOKUP(RANDBETWEEN(1,100),Table355[],2)," ")</f>
        <v xml:space="preserve">yelling at </v>
      </c>
      <c r="G44" s="43" t="str">
        <f ca="1">IF(AND(D44="depicting",C44&lt;&gt;"a landscape",C44&lt;&gt;"a still life",C44&lt;&gt;"a portrait"),VLOOKUP(RANDBETWEEN(1,6259),Table354[],2)," ")</f>
        <v>female duegar healers</v>
      </c>
      <c r="H44" s="43" t="str">
        <f ca="1">IF(AND(D44="depicting",C44&lt;&gt;"a still life",C44&lt;&gt;"a portrait",C44&lt;&gt;"a landscape"),VLOOKUP(RANDBETWEEN(1,2),Table357[],2)," ")</f>
        <v>inside</v>
      </c>
      <c r="I44" s="44" t="str">
        <f ca="1">IF(AND(D44="depicting",C44&lt;&gt;"a still life",C44&lt;&gt;"a portrait",C44&lt;&gt;"a landscape"),VLOOKUP(RANDBETWEEN(1,25),Table358[],2)," ")</f>
        <v>a fountain.</v>
      </c>
    </row>
    <row r="45" spans="1:9" ht="16.5" thickBot="1" x14ac:dyDescent="0.3">
      <c r="A45" s="73"/>
      <c r="B45" s="45" t="str">
        <f ca="1">IF(E43="book","The book has pages made of "," ")</f>
        <v xml:space="preserve">The book has pages made of </v>
      </c>
      <c r="C45" s="46" t="str">
        <f ca="1">IF(E43="book",VLOOKUP(RANDBETWEEN(1,27),Table348[],2)," ")</f>
        <v>glass.</v>
      </c>
      <c r="D45" s="47"/>
      <c r="E45" s="47"/>
      <c r="F45" s="47"/>
      <c r="G45" s="47"/>
      <c r="H45" s="47"/>
      <c r="I45" s="48"/>
    </row>
    <row r="46" spans="1:9" ht="17.25" thickTop="1" thickBot="1" x14ac:dyDescent="0.3">
      <c r="A46" s="50"/>
    </row>
    <row r="47" spans="1:9" ht="17.25" thickTop="1" thickBot="1" x14ac:dyDescent="0.3">
      <c r="A47" s="39">
        <f ca="1">IF(AND($B$5&gt;=9,$B$5&lt;=10),9, IF(AND($C$5&gt;=9,$C$5&lt;=10),9," "))</f>
        <v>9</v>
      </c>
      <c r="B47" s="40" t="str">
        <f ca="1">IF(AND(A47&gt;=1,A47&lt;=18),"You have found"," ")</f>
        <v>You have found</v>
      </c>
      <c r="C47" s="40" t="str">
        <f ca="1">IF(AND(A47&gt;=1,A47&lt;=10),VLOOKUP(RANDBETWEEN(1,100),Table335[],2)," ")</f>
        <v>a small</v>
      </c>
      <c r="D47" s="40" t="str">
        <f ca="1">IF(E47="mosaic",VLOOKUP(RANDBETWEEN(1,6),Table343[],2),IF(E47="painting",VLOOKUP(RANDBETWEEN(1,9),Table339[],2),IF(E47="sculpture",VLOOKUP(RANDBETWEEN(1,24),Table341[],2),IF(E47="tapestry",VLOOKUP(RANDBETWEEN(1,6),Table345[],2),IF(E47="rug",VLOOKUP(RANDBETWEEN(1,6),Table345[],2),IF(E47="book",VLOOKUP(RANDBETWEEN(1,10),Table346[],2),IF(E47="garment",VLOOKUP(RANDBETWEEN(1,12),Table353[],2)," ")))))))</f>
        <v>woven</v>
      </c>
      <c r="E47" s="40" t="str">
        <f ca="1">IF(AND(A47&gt;=1,A47&lt;=10),VLOOKUP(RANDBETWEEN(1,7),Table337[],2)," ")</f>
        <v>tapestry</v>
      </c>
      <c r="F47" s="40" t="str">
        <f ca="1">IF(AND(A47&gt;=1,A47&lt;=10),VLOOKUP(RANDBETWEEN(1,6),Table29[],2)," ")</f>
        <v>in very good condition.</v>
      </c>
      <c r="G47" s="40"/>
      <c r="H47" s="40"/>
      <c r="I47" s="41"/>
    </row>
    <row r="48" spans="1:9" ht="16.5" thickTop="1" x14ac:dyDescent="0.25">
      <c r="A48" s="72"/>
      <c r="B48" s="42" t="str">
        <f ca="1">IF(AND(A47&gt;=1,A47&lt;=10),"More specifically, it is"," ")</f>
        <v>More specifically, it is</v>
      </c>
      <c r="C48" s="43" t="str">
        <f ca="1">IF(E47="mosaic",VLOOKUP(RANDBETWEEN(1,20),Table3308352[],2),IF(E47="sculpture",VLOOKUP(RANDBETWEEN(1,100),Table342[],2),IF(E47="painting",VLOOKUP(RANDBETWEEN(1,5),Table340[],2),IF(E47="rug",VLOOKUP(RANDBETWEEN(1,20),Table3308352[],2),IF(E47="book",VLOOKUP(RANDBETWEEN(1,28),Table347[],2),IF(E47="garment",VLOOKUP(RANDBETWEEN(1,20),Table3308352[],2),IF(E47="tapestry",VLOOKUP(RANDBETWEEN(1,20),Table3308352[],2)," ")))))))</f>
        <v>designed with a religious motif.</v>
      </c>
      <c r="D48" s="43" t="str">
        <f ca="1">IF(AND(E47="mosaic",C48=" "), "depicting",IF(AND(E47="tapestry",C48=" "),"depicting",IF(AND(E47="garment",C48=" "),"depicting",IF(E47="sculpture","depicting",IF(E47="painting","depicting",IF(E47="book","depicting"," "))))))</f>
        <v xml:space="preserve"> </v>
      </c>
      <c r="E48" s="43" t="str">
        <f ca="1">IF(AND(D48="depicting",C48&lt;&gt;"a landscape",C48&lt;&gt;"a still life"),VLOOKUP(RANDBETWEEN(1,6259),Table354[],2),IF(C48="a still life",VLOOKUP(RANDBETWEEN(1,100),Table342[],2),IF(C48="a landscape",VLOOKUP(RANDBETWEEN(1,22),Table356[],2)," ")))</f>
        <v xml:space="preserve"> </v>
      </c>
      <c r="F48" s="43" t="str">
        <f ca="1">IF(AND(D48="depicting",C48&lt;&gt;"a landscape",C48&lt;&gt;"a portrait",C48&lt;&gt;"a still life"),VLOOKUP(RANDBETWEEN(1,100),Table355[],2)," ")</f>
        <v xml:space="preserve"> </v>
      </c>
      <c r="G48" s="43" t="str">
        <f ca="1">IF(AND(D48="depicting",C48&lt;&gt;"a landscape",C48&lt;&gt;"a still life",C48&lt;&gt;"a portrait"),VLOOKUP(RANDBETWEEN(1,6259),Table354[],2)," ")</f>
        <v xml:space="preserve"> </v>
      </c>
      <c r="H48" s="43" t="str">
        <f ca="1">IF(AND(D48="depicting",C48&lt;&gt;"a still life",C48&lt;&gt;"a portrait",C48&lt;&gt;"a landscape"),VLOOKUP(RANDBETWEEN(1,2),Table357[],2)," ")</f>
        <v xml:space="preserve"> </v>
      </c>
      <c r="I48" s="44" t="str">
        <f ca="1">IF(AND(D48="depicting",C48&lt;&gt;"a still life",C48&lt;&gt;"a portrait",C48&lt;&gt;"a landscape"),VLOOKUP(RANDBETWEEN(1,25),Table358[],2)," ")</f>
        <v xml:space="preserve"> </v>
      </c>
    </row>
    <row r="49" spans="1:205" ht="16.5" thickBot="1" x14ac:dyDescent="0.3">
      <c r="A49" s="73"/>
      <c r="B49" s="45" t="str">
        <f ca="1">IF(E47="book","The book has pages made of "," ")</f>
        <v xml:space="preserve"> </v>
      </c>
      <c r="C49" s="46" t="str">
        <f ca="1">IF(E47="book",VLOOKUP(RANDBETWEEN(1,27),Table348[],2)," ")</f>
        <v xml:space="preserve"> </v>
      </c>
      <c r="D49" s="47"/>
      <c r="E49" s="47"/>
      <c r="F49" s="47"/>
      <c r="G49" s="47"/>
      <c r="H49" s="47"/>
      <c r="I49" s="48"/>
    </row>
    <row r="50" spans="1:205" ht="17.25" thickTop="1" thickBot="1" x14ac:dyDescent="0.3">
      <c r="A50" s="50"/>
    </row>
    <row r="51" spans="1:205" ht="17.25" thickTop="1" thickBot="1" x14ac:dyDescent="0.3">
      <c r="A51" s="39" t="str">
        <f ca="1">IF(AND($B$5&gt;=10,$B$5&lt;=10),10, IF(AND($C$5&gt;=10,$C$5&lt;=10),10," "))</f>
        <v xml:space="preserve"> </v>
      </c>
      <c r="B51" s="40" t="str">
        <f ca="1">IF(AND(A51&gt;=1,A51&lt;=18),"You have found"," ")</f>
        <v xml:space="preserve"> </v>
      </c>
      <c r="C51" s="40" t="str">
        <f ca="1">IF(AND(A51&gt;=1,A51&lt;=10),VLOOKUP(RANDBETWEEN(1,100),Table335[],2)," ")</f>
        <v xml:space="preserve"> </v>
      </c>
      <c r="D51" s="40" t="str">
        <f ca="1">IF(E51="mosaic",VLOOKUP(RANDBETWEEN(1,6),Table343[],2),IF(E51="painting",VLOOKUP(RANDBETWEEN(1,9),Table339[],2),IF(E51="sculpture",VLOOKUP(RANDBETWEEN(1,24),Table341[],2),IF(E51="tapestry",VLOOKUP(RANDBETWEEN(1,6),Table345[],2),IF(E51="rug",VLOOKUP(RANDBETWEEN(1,6),Table345[],2),IF(E51="book",VLOOKUP(RANDBETWEEN(1,10),Table346[],2),IF(E51="garment",VLOOKUP(RANDBETWEEN(1,12),Table353[],2)," ")))))))</f>
        <v xml:space="preserve"> </v>
      </c>
      <c r="E51" s="40" t="str">
        <f ca="1">IF(AND(A51&gt;=1,A51&lt;=10),VLOOKUP(RANDBETWEEN(1,7),Table337[],2)," ")</f>
        <v xml:space="preserve"> </v>
      </c>
      <c r="F51" s="40" t="str">
        <f ca="1">IF(AND(A51&gt;=1,A51&lt;=10),VLOOKUP(RANDBETWEEN(1,6),Table29[],2)," ")</f>
        <v xml:space="preserve"> </v>
      </c>
      <c r="G51" s="40"/>
      <c r="H51" s="40"/>
      <c r="I51" s="41"/>
    </row>
    <row r="52" spans="1:205" ht="16.5" thickTop="1" x14ac:dyDescent="0.25">
      <c r="A52" s="72"/>
      <c r="B52" s="42" t="str">
        <f ca="1">IF(AND(A51&gt;=1,A51&lt;=10),"More specifically, it is"," ")</f>
        <v xml:space="preserve"> </v>
      </c>
      <c r="C52" s="43" t="str">
        <f ca="1">IF(E51="mosaic",VLOOKUP(RANDBETWEEN(1,20),Table3308352[],2),IF(E51="sculpture",VLOOKUP(RANDBETWEEN(1,100),Table342[],2),IF(E51="painting",VLOOKUP(RANDBETWEEN(1,5),Table340[],2),IF(E51="rug",VLOOKUP(RANDBETWEEN(1,20),Table3308352[],2),IF(E51="book",VLOOKUP(RANDBETWEEN(1,28),Table347[],2),IF(E51="garment",VLOOKUP(RANDBETWEEN(1,20),Table3308352[],2),IF(E51="tapestry",VLOOKUP(RANDBETWEEN(1,20),Table3308352[],2)," ")))))))</f>
        <v xml:space="preserve"> </v>
      </c>
      <c r="D52" s="43" t="str">
        <f ca="1">IF(AND(E51="mosaic",C52=" "), "depicting",IF(AND(E51="tapestry",C52=" "),"depicting",IF(AND(E51="garment",C52=" "),"depicting",IF(E51="sculpture","depicting",IF(E51="painting","depicting",IF(E51="book","depicting"," "))))))</f>
        <v xml:space="preserve"> </v>
      </c>
      <c r="E52" s="43" t="str">
        <f ca="1">IF(AND(D52="depicting",C52&lt;&gt;"a landscape",C52&lt;&gt;"a still life"),VLOOKUP(RANDBETWEEN(1,6259),Table354[],2),IF(C52="a still life",VLOOKUP(RANDBETWEEN(1,100),Table342[],2),IF(C52="a landscape",VLOOKUP(RANDBETWEEN(1,22),Table356[],2)," ")))</f>
        <v xml:space="preserve"> </v>
      </c>
      <c r="F52" s="43" t="str">
        <f ca="1">IF(AND(D52="depicting",C52&lt;&gt;"a landscape",C52&lt;&gt;"a portrait",C52&lt;&gt;"a still life"),VLOOKUP(RANDBETWEEN(1,100),Table355[],2)," ")</f>
        <v xml:space="preserve"> </v>
      </c>
      <c r="G52" s="43" t="str">
        <f ca="1">IF(AND(D52="depicting",C52&lt;&gt;"a landscape",C52&lt;&gt;"a still life",C52&lt;&gt;"a portrait"),VLOOKUP(RANDBETWEEN(1,6259),Table354[],2)," ")</f>
        <v xml:space="preserve"> </v>
      </c>
      <c r="H52" s="43" t="str">
        <f ca="1">IF(AND(D52="depicting",C52&lt;&gt;"a still life",C52&lt;&gt;"a portrait",C52&lt;&gt;"a landscape"),VLOOKUP(RANDBETWEEN(1,2),Table357[],2)," ")</f>
        <v xml:space="preserve"> </v>
      </c>
      <c r="I52" s="44" t="str">
        <f ca="1">IF(AND(D52="depicting",C52&lt;&gt;"a still life",C52&lt;&gt;"a portrait",C52&lt;&gt;"a landscape"),VLOOKUP(RANDBETWEEN(1,25),Table358[],2)," ")</f>
        <v xml:space="preserve"> </v>
      </c>
    </row>
    <row r="53" spans="1:205" ht="16.5" thickBot="1" x14ac:dyDescent="0.3">
      <c r="A53" s="73"/>
      <c r="B53" s="45" t="str">
        <f ca="1">IF(E51="book","The book has pages made of "," ")</f>
        <v xml:space="preserve"> </v>
      </c>
      <c r="C53" s="46" t="str">
        <f ca="1">IF(E51="book",VLOOKUP(RANDBETWEEN(1,27),Table348[],2)," ")</f>
        <v xml:space="preserve"> </v>
      </c>
      <c r="D53" s="47"/>
      <c r="E53" s="47"/>
      <c r="F53" s="47"/>
      <c r="G53" s="47"/>
      <c r="H53" s="47"/>
      <c r="I53" s="48"/>
    </row>
    <row r="54" spans="1:205" ht="17.25" thickTop="1" thickBot="1" x14ac:dyDescent="0.3"/>
    <row r="55" spans="1:205" ht="17.25" thickTop="1" thickBot="1" x14ac:dyDescent="0.3">
      <c r="A55" s="51">
        <f ca="1">IF(AND($B$8&gt;=1,$B$8&lt;=18),1,IF(AND($C$8&gt;=1,$C$8&lt;18),1," "))</f>
        <v>1</v>
      </c>
      <c r="B55" s="52" t="str">
        <f ca="1">IF(AND(A55&gt;=1,A55&lt;=18),"You have found"," ")</f>
        <v>You have found</v>
      </c>
      <c r="C55" s="52" t="str">
        <f ca="1">IF(AND(A55&gt;=1,A55&lt;=18),IF(E55="a plain gem"," ",VLOOKUP(RANDBETWEEN(1,20),Table3[], 2))," ")</f>
        <v xml:space="preserve"> </v>
      </c>
      <c r="D55" s="52" t="str">
        <f ca="1">IF(A55=" "," ",IF(AND(A55&gt;=1,E55="a plain gem")," ",VLOOKUP(RANDBETWEEN(1,20),Table1[],2)))</f>
        <v xml:space="preserve"> </v>
      </c>
      <c r="E55" s="52" t="str">
        <f ca="1">IF(AND(A55&gt;=1,A55&lt;=18), VLOOKUP(RANDBETWEEN(1,100),Table31[],2)," ")</f>
        <v>a plain gem</v>
      </c>
      <c r="F55" s="52" t="str">
        <f ca="1">IF(AND(A55&gt;=1,A55&lt;=18),VLOOKUP(RANDBETWEEN(1,6),Table29[],2)," ")</f>
        <v>in good condition.</v>
      </c>
      <c r="G55" s="52"/>
      <c r="H55" s="52"/>
      <c r="I55" s="52"/>
      <c r="J55" s="52"/>
      <c r="K55" s="52"/>
      <c r="L55" s="53"/>
    </row>
    <row r="56" spans="1:205" ht="16.5" thickTop="1" x14ac:dyDescent="0.25">
      <c r="A56" s="72"/>
      <c r="B56" s="54" t="str">
        <f ca="1">IF(AND(A55&gt;=1,E55="a plain gem")," ",IF(AND(A55&gt;=1,A55&lt;=18),"It has"," "))</f>
        <v xml:space="preserve"> </v>
      </c>
      <c r="C56" s="54" t="str">
        <f ca="1">IF(AND(A55&gt;=1,A55&lt;=18),IF(E55="a plain gem", "It is", VLOOKUP(RANDBETWEEN(1,4),Table36[],2))," ")</f>
        <v>It is</v>
      </c>
      <c r="D56" s="54" t="str">
        <f ca="1">IF(AND(A55&gt;=1,A55&lt;=18),VLOOKUP(RANDBETWEEN(1,20),Table13[],2)," ")</f>
        <v>radiant shaped</v>
      </c>
      <c r="E56" s="54" t="str">
        <f ca="1">IF(A55=" ", " ",IF(AND(A55&gt;=1,A55&lt;=18),IF(E55="a plain gem","and","gems")))</f>
        <v>and</v>
      </c>
      <c r="F56" s="54" t="str">
        <f ca="1">IF(A55=" "," ",IF(E55="a plain gem"," ","that are "))</f>
        <v xml:space="preserve"> </v>
      </c>
      <c r="G56" s="54" t="str">
        <f ca="1">IF(H56="both",VLOOKUP(RANDBETWEEN(1,8),Table15[],2)," ")</f>
        <v xml:space="preserve"> </v>
      </c>
      <c r="H56" s="54" t="str">
        <f ca="1">IF(AND(A55&gt;=1,A55&lt;=18),VLOOKUP(RANDBETWEEN(1,20),Table14[],2)," ")</f>
        <v>violet</v>
      </c>
      <c r="I56" s="54" t="str">
        <f ca="1">IF(H56="both",VLOOKUP(RANDBETWEEN(1,11),Table14[],2)," ")</f>
        <v xml:space="preserve"> </v>
      </c>
      <c r="J56" s="54" t="str">
        <f ca="1">IF(H56="both","and"," ")</f>
        <v xml:space="preserve"> </v>
      </c>
      <c r="K56" s="54" t="str">
        <f ca="1">IF(H56="both",VLOOKUP(RANDBETWEEN(1,11),Table14[],2)," ")</f>
        <v xml:space="preserve"> </v>
      </c>
      <c r="L56" s="55" t="str">
        <f ca="1">IF(A55=" "," ","in color")</f>
        <v>in color</v>
      </c>
    </row>
    <row r="57" spans="1:205" ht="16.5" thickBot="1" x14ac:dyDescent="0.3">
      <c r="A57" s="73"/>
      <c r="B57" s="56" t="str">
        <f ca="1">IF(C55="a carved","It is carved with a depiction of"," ")</f>
        <v xml:space="preserve"> </v>
      </c>
      <c r="C57" s="57" t="str">
        <f ca="1">IF(B57="It is carved with a depiction of",VLOOKUP(RANDBETWEEN(1,6259),Table354[],2)," ")</f>
        <v xml:space="preserve"> </v>
      </c>
      <c r="D57" s="57" t="str">
        <f ca="1">IF(B57="It is carved with a depiction of",VLOOKUP(RANDBETWEEN(1,100),Table355[],2)," ")</f>
        <v xml:space="preserve"> </v>
      </c>
      <c r="E57" s="57" t="str">
        <f ca="1">IF(B57="It is carved with a depiction of",VLOOKUP(RANDBETWEEN(1,6259),Table354[],2)," ")</f>
        <v xml:space="preserve"> </v>
      </c>
      <c r="F57" s="57" t="str">
        <f ca="1">IF(B57="It is carved with a depiction of",VLOOKUP(RANDBETWEEN(1,2),Table357[],2)," ")</f>
        <v xml:space="preserve"> </v>
      </c>
      <c r="G57" s="57" t="str">
        <f ca="1">IF(B57="It is carved with a depiction of",VLOOKUP(RANDBETWEEN(1,25),Table358[],2)," ")</f>
        <v xml:space="preserve"> </v>
      </c>
      <c r="H57" s="57"/>
      <c r="I57" s="57"/>
      <c r="J57" s="57"/>
      <c r="K57" s="57"/>
      <c r="L57" s="58"/>
    </row>
    <row r="58" spans="1:205" ht="17.25" thickTop="1" thickBot="1" x14ac:dyDescent="0.3">
      <c r="A58" s="50"/>
    </row>
    <row r="59" spans="1:205" s="67" customFormat="1" ht="17.25" thickTop="1" thickBot="1" x14ac:dyDescent="0.3">
      <c r="A59" s="51">
        <f ca="1">IF(AND($B$8&gt;=2,$B$8&lt;=18),2,IF(AND($C$8&gt;=2,$C$8&lt;18),2," "))</f>
        <v>2</v>
      </c>
      <c r="B59" s="52" t="str">
        <f ca="1">IF(AND(A59&gt;=1,A59&lt;=18),"You have found"," ")</f>
        <v>You have found</v>
      </c>
      <c r="C59" s="52" t="str">
        <f ca="1">IF(AND(A59&gt;=1,A59&lt;=18),IF(E59="a plain gem"," ",VLOOKUP(RANDBETWEEN(1,20),Table3[], 2))," ")</f>
        <v>a rune motif</v>
      </c>
      <c r="D59" s="52" t="str">
        <f ca="1">IF(A59=" "," ",IF(AND(A59&gt;=1,E59="a plain gem")," ",VLOOKUP(RANDBETWEEN(1,20),Table1[],2)))</f>
        <v>gold</v>
      </c>
      <c r="E59" s="52" t="str">
        <f ca="1">IF(AND(A59&gt;=1,A59&lt;=18), VLOOKUP(RANDBETWEEN(1,100),Table31[],2)," ")</f>
        <v>barrette</v>
      </c>
      <c r="F59" s="52" t="str">
        <f ca="1">IF(AND(A59&gt;=1,A59&lt;=18),VLOOKUP(RANDBETWEEN(1,6),Table29[],2)," ")</f>
        <v>in poor condition.</v>
      </c>
      <c r="G59" s="52"/>
      <c r="H59" s="52"/>
      <c r="I59" s="52"/>
      <c r="J59" s="52"/>
      <c r="K59" s="52"/>
      <c r="L59" s="53"/>
      <c r="M59" s="79"/>
      <c r="N59" s="79"/>
      <c r="O59" s="79"/>
      <c r="P59" s="79"/>
      <c r="Q59" s="79"/>
      <c r="R59" s="79"/>
      <c r="S59" s="79"/>
      <c r="T59" s="79"/>
      <c r="U59" s="79"/>
      <c r="V59" s="79"/>
      <c r="W59" s="79"/>
      <c r="X59" s="79"/>
      <c r="Y59" s="79"/>
      <c r="Z59" s="79"/>
      <c r="AA59" s="79"/>
      <c r="AB59" s="79"/>
      <c r="AC59" s="79"/>
      <c r="AD59" s="79"/>
      <c r="AE59" s="79"/>
      <c r="AF59" s="79"/>
      <c r="AG59" s="79"/>
      <c r="AH59" s="79"/>
      <c r="AI59" s="79"/>
      <c r="AJ59" s="79"/>
      <c r="AK59" s="79"/>
      <c r="AL59" s="79"/>
      <c r="AM59" s="79"/>
      <c r="AN59" s="79"/>
      <c r="AO59" s="79"/>
      <c r="AP59" s="79"/>
      <c r="AQ59" s="79"/>
      <c r="AR59" s="79"/>
      <c r="AS59" s="79"/>
      <c r="AT59" s="79"/>
      <c r="AU59" s="79"/>
      <c r="AV59" s="79"/>
      <c r="AW59" s="79"/>
      <c r="AX59" s="79"/>
      <c r="AY59" s="79"/>
      <c r="AZ59" s="79"/>
      <c r="BA59" s="79"/>
      <c r="BB59" s="79"/>
      <c r="BC59" s="79"/>
      <c r="BD59" s="79"/>
      <c r="BE59" s="79"/>
      <c r="BF59" s="79"/>
      <c r="BG59" s="79"/>
      <c r="BH59" s="79"/>
      <c r="BI59" s="79"/>
      <c r="BJ59" s="79"/>
      <c r="BK59" s="79"/>
      <c r="BL59" s="79"/>
      <c r="BM59" s="79"/>
      <c r="BN59" s="79"/>
      <c r="BO59" s="79"/>
      <c r="BP59" s="79"/>
      <c r="BQ59" s="79"/>
      <c r="BR59" s="79"/>
      <c r="BS59" s="79"/>
      <c r="BT59" s="79"/>
      <c r="BU59" s="79"/>
      <c r="BV59" s="79"/>
      <c r="BW59" s="79"/>
      <c r="BX59" s="79"/>
      <c r="BY59" s="79"/>
      <c r="BZ59" s="79"/>
      <c r="CA59" s="79"/>
      <c r="CB59" s="79"/>
      <c r="CC59" s="79"/>
      <c r="CD59" s="79"/>
      <c r="CE59" s="79"/>
      <c r="CF59" s="79"/>
      <c r="CG59" s="79"/>
      <c r="CH59" s="79"/>
      <c r="CI59" s="79"/>
      <c r="CJ59" s="79"/>
      <c r="CK59" s="79"/>
      <c r="CL59" s="79"/>
      <c r="CM59" s="79"/>
      <c r="CN59" s="79"/>
      <c r="CO59" s="79"/>
      <c r="CP59" s="79"/>
      <c r="CQ59" s="79"/>
      <c r="CR59" s="79"/>
      <c r="CS59" s="79"/>
      <c r="CT59" s="79"/>
      <c r="CU59" s="79"/>
      <c r="CV59" s="79"/>
      <c r="CW59" s="79"/>
      <c r="CX59" s="79"/>
      <c r="CY59" s="79"/>
      <c r="CZ59" s="79"/>
      <c r="DA59" s="79"/>
      <c r="DB59" s="79"/>
      <c r="DC59" s="79"/>
      <c r="DD59" s="79"/>
      <c r="DE59" s="79"/>
      <c r="DF59" s="79"/>
      <c r="DG59" s="79"/>
      <c r="DH59" s="79"/>
      <c r="DI59" s="79"/>
      <c r="DJ59" s="79"/>
      <c r="DK59" s="79"/>
      <c r="DL59" s="79"/>
      <c r="DM59" s="79"/>
      <c r="DN59" s="79"/>
      <c r="DO59" s="79"/>
      <c r="DP59" s="79"/>
      <c r="DQ59" s="79"/>
      <c r="DR59" s="79"/>
      <c r="DS59" s="79"/>
      <c r="DT59" s="79"/>
      <c r="DU59" s="79"/>
      <c r="DV59" s="79"/>
      <c r="DW59" s="79"/>
      <c r="DX59" s="79"/>
      <c r="DY59" s="79"/>
      <c r="DZ59" s="79"/>
      <c r="EA59" s="79"/>
      <c r="EB59" s="79"/>
      <c r="EC59" s="79"/>
      <c r="ED59" s="79"/>
      <c r="EE59" s="79"/>
      <c r="EF59" s="79"/>
      <c r="EG59" s="79"/>
      <c r="EH59" s="79"/>
      <c r="EI59" s="79"/>
      <c r="EJ59" s="79"/>
      <c r="EK59" s="79"/>
      <c r="EL59" s="79"/>
      <c r="EM59" s="79"/>
      <c r="EN59" s="79"/>
      <c r="EO59" s="79"/>
      <c r="EP59" s="79"/>
      <c r="EQ59" s="79"/>
      <c r="ER59" s="79"/>
      <c r="ES59" s="79"/>
      <c r="ET59" s="79"/>
      <c r="EU59" s="79"/>
      <c r="EV59" s="79"/>
      <c r="EW59" s="79"/>
      <c r="EX59" s="79"/>
      <c r="EY59" s="79"/>
      <c r="EZ59" s="79"/>
      <c r="FA59" s="79"/>
      <c r="FB59" s="79"/>
      <c r="FC59" s="79"/>
      <c r="FD59" s="79"/>
      <c r="FE59" s="79"/>
      <c r="FF59" s="79"/>
      <c r="FG59" s="79"/>
      <c r="FH59" s="79"/>
      <c r="FI59" s="79"/>
      <c r="FJ59" s="79"/>
      <c r="FK59" s="79"/>
      <c r="FL59" s="79"/>
      <c r="FM59" s="79"/>
      <c r="FN59" s="79"/>
      <c r="FO59" s="79"/>
      <c r="FP59" s="79"/>
      <c r="FQ59" s="79"/>
      <c r="FR59" s="79"/>
      <c r="FS59" s="79"/>
      <c r="FT59" s="79"/>
      <c r="FU59" s="79"/>
      <c r="FV59" s="79"/>
      <c r="FW59" s="79"/>
      <c r="FX59" s="79"/>
      <c r="FY59" s="79"/>
      <c r="FZ59" s="79"/>
      <c r="GA59" s="79"/>
      <c r="GB59" s="79"/>
      <c r="GC59" s="79"/>
      <c r="GD59" s="79"/>
      <c r="GE59" s="79"/>
      <c r="GF59" s="79"/>
      <c r="GG59" s="79"/>
      <c r="GH59" s="79"/>
      <c r="GI59" s="79"/>
      <c r="GJ59" s="79"/>
      <c r="GK59" s="79"/>
      <c r="GL59" s="79"/>
      <c r="GM59" s="79"/>
      <c r="GN59" s="79"/>
      <c r="GO59" s="79"/>
      <c r="GP59" s="79"/>
      <c r="GQ59" s="79"/>
      <c r="GR59" s="79"/>
      <c r="GS59" s="79"/>
      <c r="GT59" s="79"/>
      <c r="GU59" s="79"/>
      <c r="GV59" s="79"/>
      <c r="GW59" s="79"/>
    </row>
    <row r="60" spans="1:205" s="67" customFormat="1" ht="16.5" thickTop="1" x14ac:dyDescent="0.25">
      <c r="A60" s="72"/>
      <c r="B60" s="54" t="str">
        <f ca="1">IF(AND(A59&gt;=1,E59="a plain gem")," ",IF(AND(A59&gt;=1,A59&lt;=18),"It has"," "))</f>
        <v>It has</v>
      </c>
      <c r="C60" s="54">
        <f ca="1">IF(AND(A59&gt;=1,A59&lt;=18),IF(E59="a plain gem", "It is", VLOOKUP(RANDBETWEEN(1,4),Table36[],2))," ")</f>
        <v>4</v>
      </c>
      <c r="D60" s="54" t="str">
        <f ca="1">IF(AND(A59&gt;=1,A59&lt;=18),VLOOKUP(RANDBETWEEN(1,20),Table13[],2)," ")</f>
        <v>radiant shaped</v>
      </c>
      <c r="E60" s="54" t="str">
        <f ca="1">IF(A59=" ", " ",IF(AND(A59&gt;=1,A59&lt;=18),IF(E59="a plain gem","and","gems")))</f>
        <v>gems</v>
      </c>
      <c r="F60" s="54" t="str">
        <f ca="1">IF(A59=" "," ",IF(E59="a plain gem"," ","that are "))</f>
        <v xml:space="preserve">that are </v>
      </c>
      <c r="G60" s="54" t="str">
        <f ca="1">IF(H60="both",VLOOKUP(RANDBETWEEN(1,8),Table15[],2)," ")</f>
        <v xml:space="preserve"> </v>
      </c>
      <c r="H60" s="54" t="str">
        <f ca="1">IF(AND(A59&gt;=1,A59&lt;=18),VLOOKUP(RANDBETWEEN(1,20),Table14[],2)," ")</f>
        <v>gray</v>
      </c>
      <c r="I60" s="54" t="str">
        <f ca="1">IF(H60="both",VLOOKUP(RANDBETWEEN(1,11),Table14[],2)," ")</f>
        <v xml:space="preserve"> </v>
      </c>
      <c r="J60" s="54" t="str">
        <f ca="1">IF(H60="both","and"," ")</f>
        <v xml:space="preserve"> </v>
      </c>
      <c r="K60" s="54" t="str">
        <f ca="1">IF(H60="both",VLOOKUP(RANDBETWEEN(1,11),Table14[],2)," ")</f>
        <v xml:space="preserve"> </v>
      </c>
      <c r="L60" s="55" t="str">
        <f ca="1">IF(A59=" "," ","in color")</f>
        <v>in color</v>
      </c>
      <c r="M60" s="79"/>
      <c r="N60" s="79"/>
      <c r="O60" s="79"/>
      <c r="P60" s="79"/>
      <c r="Q60" s="79"/>
      <c r="R60" s="79"/>
      <c r="S60" s="79"/>
      <c r="T60" s="79"/>
      <c r="U60" s="79"/>
      <c r="V60" s="79"/>
      <c r="W60" s="79"/>
      <c r="X60" s="79"/>
      <c r="Y60" s="79"/>
      <c r="Z60" s="79"/>
      <c r="AA60" s="79"/>
      <c r="AB60" s="79"/>
      <c r="AC60" s="79"/>
      <c r="AD60" s="79"/>
      <c r="AE60" s="79"/>
      <c r="AF60" s="79"/>
      <c r="AG60" s="79"/>
      <c r="AH60" s="79"/>
      <c r="AI60" s="79"/>
      <c r="AJ60" s="79"/>
      <c r="AK60" s="79"/>
      <c r="AL60" s="79"/>
      <c r="AM60" s="79"/>
      <c r="AN60" s="79"/>
      <c r="AO60" s="79"/>
      <c r="AP60" s="79"/>
      <c r="AQ60" s="79"/>
      <c r="AR60" s="79"/>
      <c r="AS60" s="79"/>
      <c r="AT60" s="79"/>
      <c r="AU60" s="79"/>
      <c r="AV60" s="79"/>
      <c r="AW60" s="79"/>
      <c r="AX60" s="79"/>
      <c r="AY60" s="79"/>
      <c r="AZ60" s="79"/>
      <c r="BA60" s="79"/>
      <c r="BB60" s="79"/>
      <c r="BC60" s="79"/>
      <c r="BD60" s="79"/>
      <c r="BE60" s="79"/>
      <c r="BF60" s="79"/>
      <c r="BG60" s="79"/>
      <c r="BH60" s="79"/>
      <c r="BI60" s="79"/>
      <c r="BJ60" s="79"/>
      <c r="BK60" s="79"/>
      <c r="BL60" s="79"/>
      <c r="BM60" s="79"/>
      <c r="BN60" s="79"/>
      <c r="BO60" s="79"/>
      <c r="BP60" s="79"/>
      <c r="BQ60" s="79"/>
      <c r="BR60" s="79"/>
      <c r="BS60" s="79"/>
      <c r="BT60" s="79"/>
      <c r="BU60" s="79"/>
      <c r="BV60" s="79"/>
      <c r="BW60" s="79"/>
      <c r="BX60" s="79"/>
      <c r="BY60" s="79"/>
      <c r="BZ60" s="79"/>
      <c r="CA60" s="79"/>
      <c r="CB60" s="79"/>
      <c r="CC60" s="79"/>
      <c r="CD60" s="79"/>
      <c r="CE60" s="79"/>
      <c r="CF60" s="79"/>
      <c r="CG60" s="79"/>
      <c r="CH60" s="79"/>
      <c r="CI60" s="79"/>
      <c r="CJ60" s="79"/>
      <c r="CK60" s="79"/>
      <c r="CL60" s="79"/>
      <c r="CM60" s="79"/>
      <c r="CN60" s="79"/>
      <c r="CO60" s="79"/>
      <c r="CP60" s="79"/>
      <c r="CQ60" s="79"/>
      <c r="CR60" s="79"/>
      <c r="CS60" s="79"/>
      <c r="CT60" s="79"/>
      <c r="CU60" s="79"/>
      <c r="CV60" s="79"/>
      <c r="CW60" s="79"/>
      <c r="CX60" s="79"/>
      <c r="CY60" s="79"/>
      <c r="CZ60" s="79"/>
      <c r="DA60" s="79"/>
      <c r="DB60" s="79"/>
      <c r="DC60" s="79"/>
      <c r="DD60" s="79"/>
      <c r="DE60" s="79"/>
      <c r="DF60" s="79"/>
      <c r="DG60" s="79"/>
      <c r="DH60" s="79"/>
      <c r="DI60" s="79"/>
      <c r="DJ60" s="79"/>
      <c r="DK60" s="79"/>
      <c r="DL60" s="79"/>
      <c r="DM60" s="79"/>
      <c r="DN60" s="79"/>
      <c r="DO60" s="79"/>
      <c r="DP60" s="79"/>
      <c r="DQ60" s="79"/>
      <c r="DR60" s="79"/>
      <c r="DS60" s="79"/>
      <c r="DT60" s="79"/>
      <c r="DU60" s="79"/>
      <c r="DV60" s="79"/>
      <c r="DW60" s="79"/>
      <c r="DX60" s="79"/>
      <c r="DY60" s="79"/>
      <c r="DZ60" s="79"/>
      <c r="EA60" s="79"/>
      <c r="EB60" s="79"/>
      <c r="EC60" s="79"/>
      <c r="ED60" s="79"/>
      <c r="EE60" s="79"/>
      <c r="EF60" s="79"/>
      <c r="EG60" s="79"/>
      <c r="EH60" s="79"/>
      <c r="EI60" s="79"/>
      <c r="EJ60" s="79"/>
      <c r="EK60" s="79"/>
      <c r="EL60" s="79"/>
      <c r="EM60" s="79"/>
      <c r="EN60" s="79"/>
      <c r="EO60" s="79"/>
      <c r="EP60" s="79"/>
      <c r="EQ60" s="79"/>
      <c r="ER60" s="79"/>
      <c r="ES60" s="79"/>
      <c r="ET60" s="79"/>
      <c r="EU60" s="79"/>
      <c r="EV60" s="79"/>
      <c r="EW60" s="79"/>
      <c r="EX60" s="79"/>
      <c r="EY60" s="79"/>
      <c r="EZ60" s="79"/>
      <c r="FA60" s="79"/>
      <c r="FB60" s="79"/>
      <c r="FC60" s="79"/>
      <c r="FD60" s="79"/>
      <c r="FE60" s="79"/>
      <c r="FF60" s="79"/>
      <c r="FG60" s="79"/>
      <c r="FH60" s="79"/>
      <c r="FI60" s="79"/>
      <c r="FJ60" s="79"/>
      <c r="FK60" s="79"/>
      <c r="FL60" s="79"/>
      <c r="FM60" s="79"/>
      <c r="FN60" s="79"/>
      <c r="FO60" s="79"/>
      <c r="FP60" s="79"/>
      <c r="FQ60" s="79"/>
      <c r="FR60" s="79"/>
      <c r="FS60" s="79"/>
      <c r="FT60" s="79"/>
      <c r="FU60" s="79"/>
      <c r="FV60" s="79"/>
      <c r="FW60" s="79"/>
      <c r="FX60" s="79"/>
      <c r="FY60" s="79"/>
      <c r="FZ60" s="79"/>
      <c r="GA60" s="79"/>
      <c r="GB60" s="79"/>
      <c r="GC60" s="79"/>
      <c r="GD60" s="79"/>
      <c r="GE60" s="79"/>
      <c r="GF60" s="79"/>
      <c r="GG60" s="79"/>
      <c r="GH60" s="79"/>
      <c r="GI60" s="79"/>
      <c r="GJ60" s="79"/>
      <c r="GK60" s="79"/>
      <c r="GL60" s="79"/>
      <c r="GM60" s="79"/>
      <c r="GN60" s="79"/>
      <c r="GO60" s="79"/>
      <c r="GP60" s="79"/>
      <c r="GQ60" s="79"/>
      <c r="GR60" s="79"/>
      <c r="GS60" s="79"/>
      <c r="GT60" s="79"/>
      <c r="GU60" s="79"/>
      <c r="GV60" s="79"/>
      <c r="GW60" s="79"/>
    </row>
    <row r="61" spans="1:205" ht="16.5" thickBot="1" x14ac:dyDescent="0.3">
      <c r="A61" s="73"/>
      <c r="B61" s="56" t="str">
        <f ca="1">IF(C59="a carved","It is carved with a depiction of"," ")</f>
        <v xml:space="preserve"> </v>
      </c>
      <c r="C61" s="57" t="str">
        <f ca="1">IF(B61="It is carved with a depiction of",VLOOKUP(RANDBETWEEN(1,6259),Table354[],2)," ")</f>
        <v xml:space="preserve"> </v>
      </c>
      <c r="D61" s="57" t="str">
        <f ca="1">IF(B61="It is carved with a depiction of",VLOOKUP(RANDBETWEEN(1,100),Table355[],2)," ")</f>
        <v xml:space="preserve"> </v>
      </c>
      <c r="E61" s="57" t="str">
        <f ca="1">IF(B61="It is carved with a depiction of",VLOOKUP(RANDBETWEEN(1,6259),Table354[],2)," ")</f>
        <v xml:space="preserve"> </v>
      </c>
      <c r="F61" s="57" t="str">
        <f ca="1">IF(B61="It is carved with a depiction of",VLOOKUP(RANDBETWEEN(1,2),Table357[],2)," ")</f>
        <v xml:space="preserve"> </v>
      </c>
      <c r="G61" s="57" t="str">
        <f ca="1">IF(B61="It is carved with a depiction of",VLOOKUP(RANDBETWEEN(1,25),Table358[],2)," ")</f>
        <v xml:space="preserve"> </v>
      </c>
      <c r="H61" s="57"/>
      <c r="I61" s="57"/>
      <c r="J61" s="57"/>
      <c r="K61" s="57"/>
      <c r="L61" s="58"/>
      <c r="M61" s="79"/>
      <c r="N61" s="79"/>
      <c r="O61" s="79"/>
      <c r="P61" s="79"/>
      <c r="Q61" s="79"/>
      <c r="R61" s="79"/>
      <c r="S61" s="79"/>
      <c r="T61" s="79"/>
      <c r="U61" s="79"/>
      <c r="V61" s="79"/>
      <c r="W61" s="79"/>
      <c r="X61" s="79"/>
      <c r="Y61" s="79"/>
      <c r="Z61" s="79"/>
      <c r="AA61" s="79"/>
      <c r="AB61" s="79"/>
      <c r="AC61" s="79"/>
      <c r="AD61" s="79"/>
      <c r="AE61" s="79"/>
      <c r="AF61" s="79"/>
      <c r="AG61" s="79"/>
      <c r="AH61" s="79"/>
      <c r="AI61" s="79"/>
      <c r="AJ61" s="79"/>
      <c r="AK61" s="79"/>
      <c r="AL61" s="79"/>
      <c r="AM61" s="79"/>
      <c r="AN61" s="79"/>
      <c r="AO61" s="79"/>
      <c r="AP61" s="79"/>
      <c r="AQ61" s="79"/>
      <c r="AR61" s="79"/>
      <c r="AS61" s="79"/>
      <c r="AT61" s="79"/>
      <c r="AU61" s="79"/>
      <c r="AV61" s="79"/>
      <c r="AW61" s="79"/>
      <c r="AX61" s="79"/>
      <c r="AY61" s="79"/>
      <c r="AZ61" s="79"/>
      <c r="BA61" s="79"/>
      <c r="BB61" s="79"/>
      <c r="BC61" s="79"/>
      <c r="BD61" s="79"/>
      <c r="BE61" s="79"/>
      <c r="BF61" s="79"/>
      <c r="BG61" s="79"/>
      <c r="BH61" s="79"/>
      <c r="BI61" s="79"/>
      <c r="BJ61" s="79"/>
      <c r="BK61" s="79"/>
      <c r="BL61" s="79"/>
      <c r="BM61" s="79"/>
      <c r="BN61" s="79"/>
      <c r="BO61" s="79"/>
      <c r="BP61" s="79"/>
      <c r="BQ61" s="79"/>
      <c r="BR61" s="79"/>
      <c r="BS61" s="79"/>
      <c r="BT61" s="79"/>
      <c r="BU61" s="79"/>
      <c r="BV61" s="79"/>
      <c r="BW61" s="79"/>
      <c r="BX61" s="79"/>
      <c r="BY61" s="79"/>
      <c r="BZ61" s="79"/>
      <c r="CA61" s="79"/>
      <c r="CB61" s="79"/>
      <c r="CC61" s="79"/>
      <c r="CD61" s="79"/>
      <c r="CE61" s="79"/>
      <c r="CF61" s="79"/>
      <c r="CG61" s="79"/>
      <c r="CH61" s="79"/>
      <c r="CI61" s="79"/>
      <c r="CJ61" s="79"/>
      <c r="CK61" s="79"/>
      <c r="CL61" s="79"/>
      <c r="CM61" s="79"/>
      <c r="CN61" s="79"/>
      <c r="CO61" s="79"/>
      <c r="CP61" s="79"/>
      <c r="CQ61" s="79"/>
      <c r="CR61" s="79"/>
      <c r="CS61" s="79"/>
      <c r="CT61" s="79"/>
      <c r="CU61" s="79"/>
      <c r="CV61" s="79"/>
      <c r="CW61" s="79"/>
      <c r="CX61" s="79"/>
      <c r="CY61" s="79"/>
      <c r="CZ61" s="79"/>
      <c r="DA61" s="79"/>
      <c r="DB61" s="79"/>
      <c r="DC61" s="79"/>
      <c r="DD61" s="79"/>
      <c r="DE61" s="79"/>
      <c r="DF61" s="79"/>
      <c r="DG61" s="79"/>
      <c r="DH61" s="79"/>
      <c r="DI61" s="79"/>
      <c r="DJ61" s="79"/>
      <c r="DK61" s="79"/>
      <c r="DL61" s="79"/>
      <c r="DM61" s="79"/>
      <c r="DN61" s="79"/>
      <c r="DO61" s="79"/>
      <c r="DP61" s="79"/>
      <c r="DQ61" s="79"/>
      <c r="DR61" s="79"/>
      <c r="DS61" s="79"/>
      <c r="DT61" s="79"/>
      <c r="DU61" s="79"/>
      <c r="DV61" s="79"/>
      <c r="DW61" s="79"/>
      <c r="DX61" s="79"/>
      <c r="DY61" s="79"/>
      <c r="DZ61" s="79"/>
      <c r="EA61" s="79"/>
      <c r="EB61" s="79"/>
      <c r="EC61" s="79"/>
      <c r="ED61" s="79"/>
      <c r="EE61" s="79"/>
      <c r="EF61" s="79"/>
      <c r="EG61" s="79"/>
      <c r="EH61" s="79"/>
      <c r="EI61" s="79"/>
      <c r="EJ61" s="79"/>
      <c r="EK61" s="79"/>
      <c r="EL61" s="79"/>
      <c r="EM61" s="79"/>
      <c r="EN61" s="79"/>
      <c r="EO61" s="79"/>
      <c r="EP61" s="79"/>
      <c r="EQ61" s="79"/>
      <c r="ER61" s="79"/>
      <c r="ES61" s="79"/>
      <c r="ET61" s="79"/>
      <c r="EU61" s="79"/>
      <c r="EV61" s="79"/>
      <c r="EW61" s="79"/>
      <c r="EX61" s="79"/>
      <c r="EY61" s="79"/>
      <c r="EZ61" s="79"/>
      <c r="FA61" s="79"/>
      <c r="FB61" s="79"/>
      <c r="FC61" s="79"/>
      <c r="FD61" s="79"/>
      <c r="FE61" s="79"/>
      <c r="FF61" s="79"/>
      <c r="FG61" s="79"/>
      <c r="FH61" s="79"/>
      <c r="FI61" s="79"/>
      <c r="FJ61" s="79"/>
      <c r="FK61" s="79"/>
      <c r="FL61" s="79"/>
      <c r="FM61" s="79"/>
      <c r="FN61" s="79"/>
      <c r="FO61" s="79"/>
      <c r="FP61" s="79"/>
      <c r="FQ61" s="79"/>
      <c r="FR61" s="79"/>
      <c r="FS61" s="79"/>
      <c r="FT61" s="79"/>
      <c r="FU61" s="79"/>
      <c r="FV61" s="79"/>
      <c r="FW61" s="79"/>
      <c r="FX61" s="79"/>
      <c r="FY61" s="79"/>
      <c r="FZ61" s="79"/>
      <c r="GA61" s="79"/>
      <c r="GB61" s="79"/>
      <c r="GC61" s="79"/>
      <c r="GD61" s="79"/>
      <c r="GE61" s="79"/>
      <c r="GF61" s="79"/>
      <c r="GG61" s="79"/>
      <c r="GH61" s="79"/>
      <c r="GI61" s="79"/>
      <c r="GJ61" s="79"/>
      <c r="GK61" s="79"/>
      <c r="GL61" s="79"/>
      <c r="GM61" s="79"/>
      <c r="GN61" s="79"/>
      <c r="GO61" s="79"/>
      <c r="GP61" s="79"/>
      <c r="GQ61" s="79"/>
      <c r="GR61" s="79"/>
      <c r="GS61" s="79"/>
      <c r="GT61" s="79"/>
      <c r="GU61" s="79"/>
      <c r="GV61" s="79"/>
      <c r="GW61" s="79"/>
    </row>
    <row r="62" spans="1:205" s="67" customFormat="1" ht="17.25" thickTop="1" thickBot="1" x14ac:dyDescent="0.3">
      <c r="A62" s="50"/>
      <c r="B62" s="17"/>
      <c r="C62" s="17"/>
      <c r="D62" s="17"/>
      <c r="E62" s="17"/>
      <c r="F62" s="17"/>
      <c r="G62" s="17"/>
      <c r="H62" s="17"/>
      <c r="I62" s="17"/>
      <c r="J62" s="17"/>
      <c r="K62" s="17"/>
      <c r="L62" s="17"/>
      <c r="M62" s="79"/>
      <c r="N62" s="79"/>
      <c r="O62" s="79"/>
      <c r="P62" s="79"/>
      <c r="Q62" s="79"/>
      <c r="R62" s="79"/>
      <c r="S62" s="79"/>
      <c r="T62" s="79"/>
      <c r="U62" s="79"/>
      <c r="V62" s="79"/>
      <c r="W62" s="79"/>
      <c r="X62" s="79"/>
      <c r="Y62" s="79"/>
      <c r="Z62" s="79"/>
      <c r="AA62" s="79"/>
      <c r="AB62" s="79"/>
      <c r="AC62" s="79"/>
      <c r="AD62" s="79"/>
      <c r="AE62" s="79"/>
      <c r="AF62" s="79"/>
      <c r="AG62" s="79"/>
      <c r="AH62" s="79"/>
      <c r="AI62" s="79"/>
      <c r="AJ62" s="79"/>
      <c r="AK62" s="79"/>
      <c r="AL62" s="79"/>
      <c r="AM62" s="79"/>
      <c r="AN62" s="79"/>
      <c r="AO62" s="79"/>
      <c r="AP62" s="79"/>
      <c r="AQ62" s="79"/>
      <c r="AR62" s="79"/>
      <c r="AS62" s="79"/>
      <c r="AT62" s="79"/>
      <c r="AU62" s="79"/>
      <c r="AV62" s="79"/>
      <c r="AW62" s="79"/>
      <c r="AX62" s="79"/>
      <c r="AY62" s="79"/>
      <c r="AZ62" s="79"/>
      <c r="BA62" s="79"/>
      <c r="BB62" s="79"/>
      <c r="BC62" s="79"/>
      <c r="BD62" s="79"/>
      <c r="BE62" s="79"/>
      <c r="BF62" s="79"/>
      <c r="BG62" s="79"/>
      <c r="BH62" s="79"/>
      <c r="BI62" s="79"/>
      <c r="BJ62" s="79"/>
      <c r="BK62" s="79"/>
      <c r="BL62" s="79"/>
      <c r="BM62" s="79"/>
      <c r="BN62" s="79"/>
      <c r="BO62" s="79"/>
      <c r="BP62" s="79"/>
      <c r="BQ62" s="79"/>
      <c r="BR62" s="79"/>
      <c r="BS62" s="79"/>
      <c r="BT62" s="79"/>
      <c r="BU62" s="79"/>
      <c r="BV62" s="79"/>
      <c r="BW62" s="79"/>
      <c r="BX62" s="79"/>
      <c r="BY62" s="79"/>
      <c r="BZ62" s="79"/>
      <c r="CA62" s="79"/>
      <c r="CB62" s="79"/>
      <c r="CC62" s="79"/>
      <c r="CD62" s="79"/>
      <c r="CE62" s="79"/>
      <c r="CF62" s="79"/>
      <c r="CG62" s="79"/>
      <c r="CH62" s="79"/>
      <c r="CI62" s="79"/>
      <c r="CJ62" s="79"/>
      <c r="CK62" s="79"/>
      <c r="CL62" s="79"/>
      <c r="CM62" s="79"/>
      <c r="CN62" s="79"/>
      <c r="CO62" s="79"/>
      <c r="CP62" s="79"/>
      <c r="CQ62" s="79"/>
      <c r="CR62" s="79"/>
      <c r="CS62" s="79"/>
      <c r="CT62" s="79"/>
      <c r="CU62" s="79"/>
      <c r="CV62" s="79"/>
      <c r="CW62" s="79"/>
      <c r="CX62" s="79"/>
      <c r="CY62" s="79"/>
      <c r="CZ62" s="79"/>
      <c r="DA62" s="79"/>
      <c r="DB62" s="79"/>
      <c r="DC62" s="79"/>
      <c r="DD62" s="79"/>
      <c r="DE62" s="79"/>
      <c r="DF62" s="79"/>
      <c r="DG62" s="79"/>
      <c r="DH62" s="79"/>
      <c r="DI62" s="79"/>
      <c r="DJ62" s="79"/>
      <c r="DK62" s="79"/>
      <c r="DL62" s="79"/>
      <c r="DM62" s="79"/>
      <c r="DN62" s="79"/>
      <c r="DO62" s="79"/>
      <c r="DP62" s="79"/>
      <c r="DQ62" s="79"/>
      <c r="DR62" s="79"/>
      <c r="DS62" s="79"/>
      <c r="DT62" s="79"/>
      <c r="DU62" s="79"/>
      <c r="DV62" s="79"/>
      <c r="DW62" s="79"/>
      <c r="DX62" s="79"/>
      <c r="DY62" s="79"/>
      <c r="DZ62" s="79"/>
      <c r="EA62" s="79"/>
      <c r="EB62" s="79"/>
      <c r="EC62" s="79"/>
      <c r="ED62" s="79"/>
      <c r="EE62" s="79"/>
      <c r="EF62" s="79"/>
      <c r="EG62" s="79"/>
      <c r="EH62" s="79"/>
      <c r="EI62" s="79"/>
      <c r="EJ62" s="79"/>
      <c r="EK62" s="79"/>
      <c r="EL62" s="79"/>
      <c r="EM62" s="79"/>
      <c r="EN62" s="79"/>
      <c r="EO62" s="79"/>
      <c r="EP62" s="79"/>
      <c r="EQ62" s="79"/>
      <c r="ER62" s="79"/>
      <c r="ES62" s="79"/>
      <c r="ET62" s="79"/>
      <c r="EU62" s="79"/>
      <c r="EV62" s="79"/>
      <c r="EW62" s="79"/>
      <c r="EX62" s="79"/>
      <c r="EY62" s="79"/>
      <c r="EZ62" s="79"/>
      <c r="FA62" s="79"/>
      <c r="FB62" s="79"/>
      <c r="FC62" s="79"/>
      <c r="FD62" s="79"/>
      <c r="FE62" s="79"/>
      <c r="FF62" s="79"/>
      <c r="FG62" s="79"/>
      <c r="FH62" s="79"/>
      <c r="FI62" s="79"/>
      <c r="FJ62" s="79"/>
      <c r="FK62" s="79"/>
      <c r="FL62" s="79"/>
      <c r="FM62" s="79"/>
      <c r="FN62" s="79"/>
      <c r="FO62" s="79"/>
      <c r="FP62" s="79"/>
      <c r="FQ62" s="79"/>
      <c r="FR62" s="79"/>
      <c r="FS62" s="79"/>
      <c r="FT62" s="79"/>
      <c r="FU62" s="79"/>
      <c r="FV62" s="79"/>
      <c r="FW62" s="79"/>
      <c r="FX62" s="79"/>
      <c r="FY62" s="79"/>
      <c r="FZ62" s="79"/>
      <c r="GA62" s="79"/>
      <c r="GB62" s="79"/>
      <c r="GC62" s="79"/>
      <c r="GD62" s="79"/>
      <c r="GE62" s="79"/>
      <c r="GF62" s="79"/>
      <c r="GG62" s="79"/>
      <c r="GH62" s="79"/>
      <c r="GI62" s="79"/>
      <c r="GJ62" s="79"/>
      <c r="GK62" s="79"/>
      <c r="GL62" s="79"/>
      <c r="GM62" s="79"/>
      <c r="GN62" s="79"/>
      <c r="GO62" s="79"/>
      <c r="GP62" s="79"/>
      <c r="GQ62" s="79"/>
      <c r="GR62" s="79"/>
      <c r="GS62" s="79"/>
      <c r="GT62" s="79"/>
      <c r="GU62" s="79"/>
      <c r="GV62" s="79"/>
      <c r="GW62" s="79"/>
    </row>
    <row r="63" spans="1:205" ht="17.25" thickTop="1" thickBot="1" x14ac:dyDescent="0.3">
      <c r="A63" s="59">
        <f ca="1">IF(AND($B$8&gt;=3,$B$8&lt;=18),3,IF(AND($C$8&gt;=3,$C$8&lt;18),3," "))</f>
        <v>3</v>
      </c>
      <c r="B63" s="60" t="str">
        <f ca="1">IF(AND(A63&gt;=1,A63&lt;=18),"You have found"," ")</f>
        <v>You have found</v>
      </c>
      <c r="C63" s="60" t="str">
        <f ca="1">IF(AND(A63&gt;=1,A63&lt;=18),IF(E63="a plain gem"," ",VLOOKUP(RANDBETWEEN(1,20),Table3[], 2))," ")</f>
        <v>a floral motif</v>
      </c>
      <c r="D63" s="60" t="str">
        <f ca="1">IF(A63=" "," ",IF(AND(A63&gt;=1,E63="a plain gem")," ",VLOOKUP(RANDBETWEEN(1,20),Table1[],2)))</f>
        <v>mithril</v>
      </c>
      <c r="E63" s="60" t="str">
        <f ca="1">IF(AND(A63&gt;=1,A63&lt;=18), VLOOKUP(RANDBETWEEN(1,100),Table31[],2)," ")</f>
        <v>bobby pin</v>
      </c>
      <c r="F63" s="60" t="str">
        <f ca="1">IF(AND(A63&gt;=1,A63&lt;=18),VLOOKUP(RANDBETWEEN(1,6),Table29[],2)," ")</f>
        <v>in very good condition.</v>
      </c>
      <c r="G63" s="60"/>
      <c r="H63" s="60"/>
      <c r="I63" s="60"/>
      <c r="J63" s="60"/>
      <c r="K63" s="60"/>
      <c r="L63" s="61"/>
      <c r="M63" s="79"/>
      <c r="N63" s="79"/>
      <c r="O63" s="79"/>
      <c r="P63" s="79"/>
      <c r="Q63" s="79"/>
      <c r="R63" s="79"/>
      <c r="S63" s="79"/>
      <c r="T63" s="79"/>
      <c r="U63" s="79"/>
      <c r="V63" s="79"/>
      <c r="W63" s="79"/>
      <c r="X63" s="79"/>
      <c r="Y63" s="79"/>
      <c r="Z63" s="79"/>
      <c r="AA63" s="79"/>
      <c r="AB63" s="79"/>
      <c r="AC63" s="79"/>
      <c r="AD63" s="79"/>
      <c r="AE63" s="79"/>
      <c r="AF63" s="79"/>
      <c r="AG63" s="79"/>
      <c r="AH63" s="79"/>
      <c r="AI63" s="79"/>
      <c r="AJ63" s="79"/>
      <c r="AK63" s="79"/>
      <c r="AL63" s="79"/>
      <c r="AM63" s="79"/>
      <c r="AN63" s="79"/>
      <c r="AO63" s="79"/>
      <c r="AP63" s="79"/>
      <c r="AQ63" s="79"/>
      <c r="AR63" s="79"/>
      <c r="AS63" s="79"/>
      <c r="AT63" s="79"/>
      <c r="AU63" s="79"/>
      <c r="AV63" s="79"/>
      <c r="AW63" s="79"/>
      <c r="AX63" s="79"/>
      <c r="AY63" s="79"/>
      <c r="AZ63" s="79"/>
      <c r="BA63" s="79"/>
      <c r="BB63" s="79"/>
      <c r="BC63" s="79"/>
      <c r="BD63" s="79"/>
      <c r="BE63" s="79"/>
      <c r="BF63" s="79"/>
      <c r="BG63" s="79"/>
      <c r="BH63" s="79"/>
      <c r="BI63" s="79"/>
      <c r="BJ63" s="79"/>
      <c r="BK63" s="79"/>
      <c r="BL63" s="79"/>
      <c r="BM63" s="79"/>
      <c r="BN63" s="79"/>
      <c r="BO63" s="79"/>
      <c r="BP63" s="79"/>
      <c r="BQ63" s="79"/>
      <c r="BR63" s="79"/>
      <c r="BS63" s="79"/>
      <c r="BT63" s="79"/>
      <c r="BU63" s="79"/>
      <c r="BV63" s="79"/>
      <c r="BW63" s="79"/>
      <c r="BX63" s="79"/>
      <c r="BY63" s="79"/>
      <c r="BZ63" s="79"/>
      <c r="CA63" s="79"/>
      <c r="CB63" s="79"/>
      <c r="CC63" s="79"/>
      <c r="CD63" s="79"/>
      <c r="CE63" s="79"/>
      <c r="CF63" s="79"/>
      <c r="CG63" s="79"/>
      <c r="CH63" s="79"/>
      <c r="CI63" s="79"/>
      <c r="CJ63" s="79"/>
      <c r="CK63" s="79"/>
      <c r="CL63" s="79"/>
      <c r="CM63" s="79"/>
      <c r="CN63" s="79"/>
      <c r="CO63" s="79"/>
      <c r="CP63" s="79"/>
      <c r="CQ63" s="79"/>
      <c r="CR63" s="79"/>
      <c r="CS63" s="79"/>
      <c r="CT63" s="79"/>
      <c r="CU63" s="79"/>
      <c r="CV63" s="79"/>
      <c r="CW63" s="79"/>
      <c r="CX63" s="79"/>
      <c r="CY63" s="79"/>
      <c r="CZ63" s="79"/>
      <c r="DA63" s="79"/>
      <c r="DB63" s="79"/>
      <c r="DC63" s="79"/>
      <c r="DD63" s="79"/>
      <c r="DE63" s="79"/>
      <c r="DF63" s="79"/>
      <c r="DG63" s="79"/>
      <c r="DH63" s="79"/>
      <c r="DI63" s="79"/>
      <c r="DJ63" s="79"/>
      <c r="DK63" s="79"/>
      <c r="DL63" s="79"/>
      <c r="DM63" s="79"/>
      <c r="DN63" s="79"/>
      <c r="DO63" s="79"/>
      <c r="DP63" s="79"/>
      <c r="DQ63" s="79"/>
      <c r="DR63" s="79"/>
      <c r="DS63" s="79"/>
      <c r="DT63" s="79"/>
      <c r="DU63" s="79"/>
      <c r="DV63" s="79"/>
      <c r="DW63" s="79"/>
      <c r="DX63" s="79"/>
      <c r="DY63" s="79"/>
      <c r="DZ63" s="79"/>
      <c r="EA63" s="79"/>
      <c r="EB63" s="79"/>
      <c r="EC63" s="79"/>
      <c r="ED63" s="79"/>
      <c r="EE63" s="79"/>
      <c r="EF63" s="79"/>
      <c r="EG63" s="79"/>
      <c r="EH63" s="79"/>
      <c r="EI63" s="79"/>
      <c r="EJ63" s="79"/>
      <c r="EK63" s="79"/>
      <c r="EL63" s="79"/>
      <c r="EM63" s="79"/>
      <c r="EN63" s="79"/>
      <c r="EO63" s="79"/>
      <c r="EP63" s="79"/>
      <c r="EQ63" s="79"/>
      <c r="ER63" s="79"/>
      <c r="ES63" s="79"/>
      <c r="ET63" s="79"/>
      <c r="EU63" s="79"/>
      <c r="EV63" s="79"/>
      <c r="EW63" s="79"/>
      <c r="EX63" s="79"/>
      <c r="EY63" s="79"/>
      <c r="EZ63" s="79"/>
      <c r="FA63" s="79"/>
      <c r="FB63" s="79"/>
      <c r="FC63" s="79"/>
      <c r="FD63" s="79"/>
      <c r="FE63" s="79"/>
      <c r="FF63" s="79"/>
      <c r="FG63" s="79"/>
      <c r="FH63" s="79"/>
      <c r="FI63" s="79"/>
      <c r="FJ63" s="79"/>
      <c r="FK63" s="79"/>
      <c r="FL63" s="79"/>
      <c r="FM63" s="79"/>
      <c r="FN63" s="79"/>
      <c r="FO63" s="79"/>
      <c r="FP63" s="79"/>
      <c r="FQ63" s="79"/>
      <c r="FR63" s="79"/>
      <c r="FS63" s="79"/>
      <c r="FT63" s="79"/>
      <c r="FU63" s="79"/>
      <c r="FV63" s="79"/>
      <c r="FW63" s="79"/>
      <c r="FX63" s="79"/>
      <c r="FY63" s="79"/>
      <c r="FZ63" s="79"/>
      <c r="GA63" s="79"/>
      <c r="GB63" s="79"/>
      <c r="GC63" s="79"/>
      <c r="GD63" s="79"/>
      <c r="GE63" s="79"/>
      <c r="GF63" s="79"/>
      <c r="GG63" s="79"/>
      <c r="GH63" s="79"/>
      <c r="GI63" s="79"/>
      <c r="GJ63" s="79"/>
      <c r="GK63" s="79"/>
      <c r="GL63" s="79"/>
      <c r="GM63" s="79"/>
      <c r="GN63" s="79"/>
      <c r="GO63" s="79"/>
      <c r="GP63" s="79"/>
      <c r="GQ63" s="79"/>
      <c r="GR63" s="79"/>
      <c r="GS63" s="79"/>
      <c r="GT63" s="79"/>
      <c r="GU63" s="79"/>
      <c r="GV63" s="79"/>
      <c r="GW63" s="79"/>
    </row>
    <row r="64" spans="1:205" ht="16.5" thickTop="1" x14ac:dyDescent="0.25">
      <c r="A64" s="72"/>
      <c r="B64" s="62" t="str">
        <f ca="1">IF(AND(A63&gt;=1,E63="a plain gem")," ",IF(AND(A63&gt;=1,A63&lt;=18),"It has"," "))</f>
        <v>It has</v>
      </c>
      <c r="C64" s="62" t="str">
        <f ca="1">IF(AND(A63&gt;=1,A63&lt;=18),IF(E63="a plain gem", "It is", VLOOKUP(RANDBETWEEN(1,4),Table36[],2))," ")</f>
        <v>a single</v>
      </c>
      <c r="D64" s="62" t="str">
        <f ca="1">IF(AND(A63&gt;=1,A63&lt;=18),VLOOKUP(RANDBETWEEN(1,20),Table13[],2)," ")</f>
        <v>cushion shaped</v>
      </c>
      <c r="E64" s="62" t="str">
        <f ca="1">IF(A63=" ", " ",IF(AND(A63&gt;=1,A63&lt;=18),IF(E63="a plain gem","and","gems")))</f>
        <v>gems</v>
      </c>
      <c r="F64" s="62" t="str">
        <f ca="1">IF(A63=" "," ",IF(E63="a plain gem"," ","that are "))</f>
        <v xml:space="preserve">that are </v>
      </c>
      <c r="G64" s="62" t="str">
        <f ca="1">IF(H64="both",VLOOKUP(RANDBETWEEN(1,8),Table15[],2)," ")</f>
        <v>gradated</v>
      </c>
      <c r="H64" s="62" t="str">
        <f ca="1">IF(AND(A63&gt;=1,A63&lt;=18),VLOOKUP(RANDBETWEEN(1,20),Table14[],2)," ")</f>
        <v>both</v>
      </c>
      <c r="I64" s="62" t="str">
        <f ca="1">IF(H64="both",VLOOKUP(RANDBETWEEN(1,11),Table14[],2)," ")</f>
        <v>black</v>
      </c>
      <c r="J64" s="62" t="str">
        <f ca="1">IF(H64="both","and"," ")</f>
        <v>and</v>
      </c>
      <c r="K64" s="62" t="str">
        <f ca="1">IF(H64="both",VLOOKUP(RANDBETWEEN(1,11),Table14[],2)," ")</f>
        <v>yellow</v>
      </c>
      <c r="L64" s="63" t="str">
        <f ca="1">IF(A63=" "," ","in color")</f>
        <v>in color</v>
      </c>
      <c r="M64" s="79"/>
      <c r="N64" s="79"/>
      <c r="O64" s="79"/>
      <c r="P64" s="79"/>
      <c r="Q64" s="79"/>
      <c r="R64" s="79"/>
      <c r="S64" s="79"/>
      <c r="T64" s="79"/>
      <c r="U64" s="79"/>
      <c r="V64" s="79"/>
      <c r="W64" s="79"/>
      <c r="X64" s="79"/>
      <c r="Y64" s="79"/>
      <c r="Z64" s="79"/>
      <c r="AA64" s="79"/>
      <c r="AB64" s="79"/>
      <c r="AC64" s="79"/>
      <c r="AD64" s="79"/>
      <c r="AE64" s="79"/>
      <c r="AF64" s="79"/>
      <c r="AG64" s="79"/>
      <c r="AH64" s="79"/>
      <c r="AI64" s="79"/>
      <c r="AJ64" s="79"/>
      <c r="AK64" s="79"/>
      <c r="AL64" s="79"/>
      <c r="AM64" s="79"/>
      <c r="AN64" s="79"/>
      <c r="AO64" s="79"/>
      <c r="AP64" s="79"/>
      <c r="AQ64" s="79"/>
      <c r="AR64" s="79"/>
      <c r="AS64" s="79"/>
      <c r="AT64" s="79"/>
      <c r="AU64" s="79"/>
      <c r="AV64" s="79"/>
      <c r="AW64" s="79"/>
      <c r="AX64" s="79"/>
      <c r="AY64" s="79"/>
      <c r="AZ64" s="79"/>
      <c r="BA64" s="79"/>
      <c r="BB64" s="79"/>
      <c r="BC64" s="79"/>
      <c r="BD64" s="79"/>
      <c r="BE64" s="79"/>
      <c r="BF64" s="79"/>
      <c r="BG64" s="79"/>
      <c r="BH64" s="79"/>
      <c r="BI64" s="79"/>
      <c r="BJ64" s="79"/>
      <c r="BK64" s="79"/>
      <c r="BL64" s="79"/>
      <c r="BM64" s="79"/>
      <c r="BN64" s="79"/>
      <c r="BO64" s="79"/>
      <c r="BP64" s="79"/>
      <c r="BQ64" s="79"/>
      <c r="BR64" s="79"/>
      <c r="BS64" s="79"/>
      <c r="BT64" s="79"/>
      <c r="BU64" s="79"/>
      <c r="BV64" s="79"/>
      <c r="BW64" s="79"/>
      <c r="BX64" s="79"/>
      <c r="BY64" s="79"/>
      <c r="BZ64" s="79"/>
      <c r="CA64" s="79"/>
      <c r="CB64" s="79"/>
      <c r="CC64" s="79"/>
      <c r="CD64" s="79"/>
      <c r="CE64" s="79"/>
      <c r="CF64" s="79"/>
      <c r="CG64" s="79"/>
      <c r="CH64" s="79"/>
      <c r="CI64" s="79"/>
      <c r="CJ64" s="79"/>
      <c r="CK64" s="79"/>
      <c r="CL64" s="79"/>
      <c r="CM64" s="79"/>
      <c r="CN64" s="79"/>
      <c r="CO64" s="79"/>
      <c r="CP64" s="79"/>
      <c r="CQ64" s="79"/>
      <c r="CR64" s="79"/>
      <c r="CS64" s="79"/>
      <c r="CT64" s="79"/>
      <c r="CU64" s="79"/>
      <c r="CV64" s="79"/>
      <c r="CW64" s="79"/>
      <c r="CX64" s="79"/>
      <c r="CY64" s="79"/>
      <c r="CZ64" s="79"/>
      <c r="DA64" s="79"/>
      <c r="DB64" s="79"/>
      <c r="DC64" s="79"/>
      <c r="DD64" s="79"/>
      <c r="DE64" s="79"/>
      <c r="DF64" s="79"/>
      <c r="DG64" s="79"/>
      <c r="DH64" s="79"/>
      <c r="DI64" s="79"/>
      <c r="DJ64" s="79"/>
      <c r="DK64" s="79"/>
      <c r="DL64" s="79"/>
      <c r="DM64" s="79"/>
      <c r="DN64" s="79"/>
      <c r="DO64" s="79"/>
      <c r="DP64" s="79"/>
      <c r="DQ64" s="79"/>
      <c r="DR64" s="79"/>
      <c r="DS64" s="79"/>
      <c r="DT64" s="79"/>
      <c r="DU64" s="79"/>
      <c r="DV64" s="79"/>
      <c r="DW64" s="79"/>
      <c r="DX64" s="79"/>
      <c r="DY64" s="79"/>
      <c r="DZ64" s="79"/>
      <c r="EA64" s="79"/>
      <c r="EB64" s="79"/>
      <c r="EC64" s="79"/>
      <c r="ED64" s="79"/>
      <c r="EE64" s="79"/>
      <c r="EF64" s="79"/>
      <c r="EG64" s="79"/>
      <c r="EH64" s="79"/>
      <c r="EI64" s="79"/>
      <c r="EJ64" s="79"/>
      <c r="EK64" s="79"/>
      <c r="EL64" s="79"/>
      <c r="EM64" s="79"/>
      <c r="EN64" s="79"/>
      <c r="EO64" s="79"/>
      <c r="EP64" s="79"/>
      <c r="EQ64" s="79"/>
      <c r="ER64" s="79"/>
      <c r="ES64" s="79"/>
      <c r="ET64" s="79"/>
      <c r="EU64" s="79"/>
      <c r="EV64" s="79"/>
      <c r="EW64" s="79"/>
      <c r="EX64" s="79"/>
      <c r="EY64" s="79"/>
      <c r="EZ64" s="79"/>
      <c r="FA64" s="79"/>
      <c r="FB64" s="79"/>
      <c r="FC64" s="79"/>
      <c r="FD64" s="79"/>
      <c r="FE64" s="79"/>
      <c r="FF64" s="79"/>
      <c r="FG64" s="79"/>
      <c r="FH64" s="79"/>
      <c r="FI64" s="79"/>
      <c r="FJ64" s="79"/>
      <c r="FK64" s="79"/>
      <c r="FL64" s="79"/>
      <c r="FM64" s="79"/>
      <c r="FN64" s="79"/>
      <c r="FO64" s="79"/>
      <c r="FP64" s="79"/>
      <c r="FQ64" s="79"/>
      <c r="FR64" s="79"/>
      <c r="FS64" s="79"/>
      <c r="FT64" s="79"/>
      <c r="FU64" s="79"/>
      <c r="FV64" s="79"/>
      <c r="FW64" s="79"/>
      <c r="FX64" s="79"/>
      <c r="FY64" s="79"/>
      <c r="FZ64" s="79"/>
      <c r="GA64" s="79"/>
      <c r="GB64" s="79"/>
      <c r="GC64" s="79"/>
      <c r="GD64" s="79"/>
      <c r="GE64" s="79"/>
      <c r="GF64" s="79"/>
      <c r="GG64" s="79"/>
      <c r="GH64" s="79"/>
      <c r="GI64" s="79"/>
      <c r="GJ64" s="79"/>
      <c r="GK64" s="79"/>
      <c r="GL64" s="79"/>
      <c r="GM64" s="79"/>
      <c r="GN64" s="79"/>
      <c r="GO64" s="79"/>
      <c r="GP64" s="79"/>
      <c r="GQ64" s="79"/>
      <c r="GR64" s="79"/>
      <c r="GS64" s="79"/>
      <c r="GT64" s="79"/>
      <c r="GU64" s="79"/>
      <c r="GV64" s="79"/>
      <c r="GW64" s="79"/>
    </row>
    <row r="65" spans="1:205" s="67" customFormat="1" ht="16.5" thickBot="1" x14ac:dyDescent="0.3">
      <c r="A65" s="73"/>
      <c r="B65" s="64" t="str">
        <f ca="1">IF(C63="a carved","It is carved with a depiction of"," ")</f>
        <v xml:space="preserve"> </v>
      </c>
      <c r="C65" s="65" t="str">
        <f ca="1">IF(B65="It is carved with a depiction of",VLOOKUP(RANDBETWEEN(1,6259),Table354[],2)," ")</f>
        <v xml:space="preserve"> </v>
      </c>
      <c r="D65" s="65" t="str">
        <f ca="1">IF(B65="It is carved with a depiction of",VLOOKUP(RANDBETWEEN(1,100),Table355[],2)," ")</f>
        <v xml:space="preserve"> </v>
      </c>
      <c r="E65" s="65" t="str">
        <f ca="1">IF(B65="It is carved with a depiction of",VLOOKUP(RANDBETWEEN(1,6259),Table354[],2)," ")</f>
        <v xml:space="preserve"> </v>
      </c>
      <c r="F65" s="65" t="str">
        <f ca="1">IF(B65="It is carved with a depiction of",VLOOKUP(RANDBETWEEN(1,2),Table357[],2)," ")</f>
        <v xml:space="preserve"> </v>
      </c>
      <c r="G65" s="65" t="str">
        <f ca="1">IF(B65="It is carved with a depiction of",VLOOKUP(RANDBETWEEN(1,25),Table358[],2)," ")</f>
        <v xml:space="preserve"> </v>
      </c>
      <c r="H65" s="65"/>
      <c r="I65" s="65"/>
      <c r="J65" s="65"/>
      <c r="K65" s="65"/>
      <c r="L65" s="66"/>
      <c r="M65" s="79"/>
      <c r="N65" s="79"/>
      <c r="O65" s="79"/>
      <c r="P65" s="79"/>
      <c r="Q65" s="79"/>
      <c r="R65" s="79"/>
      <c r="S65" s="79"/>
      <c r="T65" s="79"/>
      <c r="U65" s="79"/>
      <c r="V65" s="79"/>
      <c r="W65" s="79"/>
      <c r="X65" s="79"/>
      <c r="Y65" s="79"/>
      <c r="Z65" s="79"/>
      <c r="AA65" s="79"/>
      <c r="AB65" s="79"/>
      <c r="AC65" s="79"/>
      <c r="AD65" s="79"/>
      <c r="AE65" s="79"/>
      <c r="AF65" s="79"/>
      <c r="AG65" s="79"/>
      <c r="AH65" s="79"/>
      <c r="AI65" s="79"/>
      <c r="AJ65" s="79"/>
      <c r="AK65" s="79"/>
      <c r="AL65" s="79"/>
      <c r="AM65" s="79"/>
      <c r="AN65" s="79"/>
      <c r="AO65" s="79"/>
      <c r="AP65" s="79"/>
      <c r="AQ65" s="79"/>
      <c r="AR65" s="79"/>
      <c r="AS65" s="79"/>
      <c r="AT65" s="79"/>
      <c r="AU65" s="79"/>
      <c r="AV65" s="79"/>
      <c r="AW65" s="79"/>
      <c r="AX65" s="79"/>
      <c r="AY65" s="79"/>
      <c r="AZ65" s="79"/>
      <c r="BA65" s="79"/>
      <c r="BB65" s="79"/>
      <c r="BC65" s="79"/>
      <c r="BD65" s="79"/>
      <c r="BE65" s="79"/>
      <c r="BF65" s="79"/>
      <c r="BG65" s="79"/>
      <c r="BH65" s="79"/>
      <c r="BI65" s="79"/>
      <c r="BJ65" s="79"/>
      <c r="BK65" s="79"/>
      <c r="BL65" s="79"/>
      <c r="BM65" s="79"/>
      <c r="BN65" s="79"/>
      <c r="BO65" s="79"/>
      <c r="BP65" s="79"/>
      <c r="BQ65" s="79"/>
      <c r="BR65" s="79"/>
      <c r="BS65" s="79"/>
      <c r="BT65" s="79"/>
      <c r="BU65" s="79"/>
      <c r="BV65" s="79"/>
      <c r="BW65" s="79"/>
      <c r="BX65" s="79"/>
      <c r="BY65" s="79"/>
      <c r="BZ65" s="79"/>
      <c r="CA65" s="79"/>
      <c r="CB65" s="79"/>
      <c r="CC65" s="79"/>
      <c r="CD65" s="79"/>
      <c r="CE65" s="79"/>
      <c r="CF65" s="79"/>
      <c r="CG65" s="79"/>
      <c r="CH65" s="79"/>
      <c r="CI65" s="79"/>
      <c r="CJ65" s="79"/>
      <c r="CK65" s="79"/>
      <c r="CL65" s="79"/>
      <c r="CM65" s="79"/>
      <c r="CN65" s="79"/>
      <c r="CO65" s="79"/>
      <c r="CP65" s="79"/>
      <c r="CQ65" s="79"/>
      <c r="CR65" s="79"/>
      <c r="CS65" s="79"/>
      <c r="CT65" s="79"/>
      <c r="CU65" s="79"/>
      <c r="CV65" s="79"/>
      <c r="CW65" s="79"/>
      <c r="CX65" s="79"/>
      <c r="CY65" s="79"/>
      <c r="CZ65" s="79"/>
      <c r="DA65" s="79"/>
      <c r="DB65" s="79"/>
      <c r="DC65" s="79"/>
      <c r="DD65" s="79"/>
      <c r="DE65" s="79"/>
      <c r="DF65" s="79"/>
      <c r="DG65" s="79"/>
      <c r="DH65" s="79"/>
      <c r="DI65" s="79"/>
      <c r="DJ65" s="79"/>
      <c r="DK65" s="79"/>
      <c r="DL65" s="79"/>
      <c r="DM65" s="79"/>
      <c r="DN65" s="79"/>
      <c r="DO65" s="79"/>
      <c r="DP65" s="79"/>
      <c r="DQ65" s="79"/>
      <c r="DR65" s="79"/>
      <c r="DS65" s="79"/>
      <c r="DT65" s="79"/>
      <c r="DU65" s="79"/>
      <c r="DV65" s="79"/>
      <c r="DW65" s="79"/>
      <c r="DX65" s="79"/>
      <c r="DY65" s="79"/>
      <c r="DZ65" s="79"/>
      <c r="EA65" s="79"/>
      <c r="EB65" s="79"/>
      <c r="EC65" s="79"/>
      <c r="ED65" s="79"/>
      <c r="EE65" s="79"/>
      <c r="EF65" s="79"/>
      <c r="EG65" s="79"/>
      <c r="EH65" s="79"/>
      <c r="EI65" s="79"/>
      <c r="EJ65" s="79"/>
      <c r="EK65" s="79"/>
      <c r="EL65" s="79"/>
      <c r="EM65" s="79"/>
      <c r="EN65" s="79"/>
      <c r="EO65" s="79"/>
      <c r="EP65" s="79"/>
      <c r="EQ65" s="79"/>
      <c r="ER65" s="79"/>
      <c r="ES65" s="79"/>
      <c r="ET65" s="79"/>
      <c r="EU65" s="79"/>
      <c r="EV65" s="79"/>
      <c r="EW65" s="79"/>
      <c r="EX65" s="79"/>
      <c r="EY65" s="79"/>
      <c r="EZ65" s="79"/>
      <c r="FA65" s="79"/>
      <c r="FB65" s="79"/>
      <c r="FC65" s="79"/>
      <c r="FD65" s="79"/>
      <c r="FE65" s="79"/>
      <c r="FF65" s="79"/>
      <c r="FG65" s="79"/>
      <c r="FH65" s="79"/>
      <c r="FI65" s="79"/>
      <c r="FJ65" s="79"/>
      <c r="FK65" s="79"/>
      <c r="FL65" s="79"/>
      <c r="FM65" s="79"/>
      <c r="FN65" s="79"/>
      <c r="FO65" s="79"/>
      <c r="FP65" s="79"/>
      <c r="FQ65" s="79"/>
      <c r="FR65" s="79"/>
      <c r="FS65" s="79"/>
      <c r="FT65" s="79"/>
      <c r="FU65" s="79"/>
      <c r="FV65" s="79"/>
      <c r="FW65" s="79"/>
      <c r="FX65" s="79"/>
      <c r="FY65" s="79"/>
      <c r="FZ65" s="79"/>
      <c r="GA65" s="79"/>
      <c r="GB65" s="79"/>
      <c r="GC65" s="79"/>
      <c r="GD65" s="79"/>
      <c r="GE65" s="79"/>
      <c r="GF65" s="79"/>
      <c r="GG65" s="79"/>
      <c r="GH65" s="79"/>
      <c r="GI65" s="79"/>
      <c r="GJ65" s="79"/>
      <c r="GK65" s="79"/>
      <c r="GL65" s="79"/>
      <c r="GM65" s="79"/>
      <c r="GN65" s="79"/>
      <c r="GO65" s="79"/>
      <c r="GP65" s="79"/>
      <c r="GQ65" s="79"/>
      <c r="GR65" s="79"/>
      <c r="GS65" s="79"/>
      <c r="GT65" s="79"/>
      <c r="GU65" s="79"/>
      <c r="GV65" s="79"/>
      <c r="GW65" s="79"/>
    </row>
    <row r="66" spans="1:205" ht="17.25" thickTop="1" thickBot="1" x14ac:dyDescent="0.3">
      <c r="A66" s="50"/>
      <c r="M66" s="79"/>
      <c r="N66" s="79"/>
      <c r="O66" s="79"/>
      <c r="P66" s="79"/>
      <c r="Q66" s="79"/>
      <c r="R66" s="79"/>
      <c r="S66" s="79"/>
      <c r="T66" s="79"/>
      <c r="U66" s="79"/>
      <c r="V66" s="79"/>
      <c r="W66" s="79"/>
      <c r="X66" s="79"/>
      <c r="Y66" s="79"/>
      <c r="Z66" s="79"/>
      <c r="AA66" s="79"/>
      <c r="AB66" s="79"/>
      <c r="AC66" s="79"/>
      <c r="AD66" s="79"/>
      <c r="AE66" s="79"/>
      <c r="AF66" s="79"/>
      <c r="AG66" s="79"/>
      <c r="AH66" s="79"/>
      <c r="AI66" s="79"/>
      <c r="AJ66" s="79"/>
      <c r="AK66" s="79"/>
      <c r="AL66" s="79"/>
      <c r="AM66" s="79"/>
      <c r="AN66" s="79"/>
      <c r="AO66" s="79"/>
      <c r="AP66" s="79"/>
      <c r="AQ66" s="79"/>
      <c r="AR66" s="79"/>
      <c r="AS66" s="79"/>
      <c r="AT66" s="79"/>
      <c r="AU66" s="79"/>
      <c r="AV66" s="79"/>
      <c r="AW66" s="79"/>
      <c r="AX66" s="79"/>
      <c r="AY66" s="79"/>
      <c r="AZ66" s="79"/>
      <c r="BA66" s="79"/>
      <c r="BB66" s="79"/>
      <c r="BC66" s="79"/>
      <c r="BD66" s="79"/>
      <c r="BE66" s="79"/>
      <c r="BF66" s="79"/>
      <c r="BG66" s="79"/>
      <c r="BH66" s="79"/>
      <c r="BI66" s="79"/>
      <c r="BJ66" s="79"/>
      <c r="BK66" s="79"/>
      <c r="BL66" s="79"/>
      <c r="BM66" s="79"/>
      <c r="BN66" s="79"/>
      <c r="BO66" s="79"/>
      <c r="BP66" s="79"/>
      <c r="BQ66" s="79"/>
      <c r="BR66" s="79"/>
      <c r="BS66" s="79"/>
      <c r="BT66" s="79"/>
      <c r="BU66" s="79"/>
      <c r="BV66" s="79"/>
      <c r="BW66" s="79"/>
      <c r="BX66" s="79"/>
      <c r="BY66" s="79"/>
      <c r="BZ66" s="79"/>
      <c r="CA66" s="79"/>
      <c r="CB66" s="79"/>
      <c r="CC66" s="79"/>
      <c r="CD66" s="79"/>
      <c r="CE66" s="79"/>
      <c r="CF66" s="79"/>
      <c r="CG66" s="79"/>
      <c r="CH66" s="79"/>
      <c r="CI66" s="79"/>
      <c r="CJ66" s="79"/>
      <c r="CK66" s="79"/>
      <c r="CL66" s="79"/>
      <c r="CM66" s="79"/>
      <c r="CN66" s="79"/>
      <c r="CO66" s="79"/>
      <c r="CP66" s="79"/>
      <c r="CQ66" s="79"/>
      <c r="CR66" s="79"/>
      <c r="CS66" s="79"/>
      <c r="CT66" s="79"/>
      <c r="CU66" s="79"/>
      <c r="CV66" s="79"/>
      <c r="CW66" s="79"/>
      <c r="CX66" s="79"/>
      <c r="CY66" s="79"/>
      <c r="CZ66" s="79"/>
      <c r="DA66" s="79"/>
      <c r="DB66" s="79"/>
      <c r="DC66" s="79"/>
      <c r="DD66" s="79"/>
      <c r="DE66" s="79"/>
      <c r="DF66" s="79"/>
      <c r="DG66" s="79"/>
      <c r="DH66" s="79"/>
      <c r="DI66" s="79"/>
      <c r="DJ66" s="79"/>
      <c r="DK66" s="79"/>
      <c r="DL66" s="79"/>
      <c r="DM66" s="79"/>
      <c r="DN66" s="79"/>
      <c r="DO66" s="79"/>
      <c r="DP66" s="79"/>
      <c r="DQ66" s="79"/>
      <c r="DR66" s="79"/>
      <c r="DS66" s="79"/>
      <c r="DT66" s="79"/>
      <c r="DU66" s="79"/>
      <c r="DV66" s="79"/>
      <c r="DW66" s="79"/>
      <c r="DX66" s="79"/>
      <c r="DY66" s="79"/>
      <c r="DZ66" s="79"/>
      <c r="EA66" s="79"/>
      <c r="EB66" s="79"/>
      <c r="EC66" s="79"/>
      <c r="ED66" s="79"/>
      <c r="EE66" s="79"/>
      <c r="EF66" s="79"/>
      <c r="EG66" s="79"/>
      <c r="EH66" s="79"/>
      <c r="EI66" s="79"/>
      <c r="EJ66" s="79"/>
      <c r="EK66" s="79"/>
      <c r="EL66" s="79"/>
      <c r="EM66" s="79"/>
      <c r="EN66" s="79"/>
      <c r="EO66" s="79"/>
      <c r="EP66" s="79"/>
      <c r="EQ66" s="79"/>
      <c r="ER66" s="79"/>
      <c r="ES66" s="79"/>
      <c r="ET66" s="79"/>
      <c r="EU66" s="79"/>
      <c r="EV66" s="79"/>
      <c r="EW66" s="79"/>
      <c r="EX66" s="79"/>
      <c r="EY66" s="79"/>
      <c r="EZ66" s="79"/>
      <c r="FA66" s="79"/>
      <c r="FB66" s="79"/>
      <c r="FC66" s="79"/>
      <c r="FD66" s="79"/>
      <c r="FE66" s="79"/>
      <c r="FF66" s="79"/>
      <c r="FG66" s="79"/>
      <c r="FH66" s="79"/>
      <c r="FI66" s="79"/>
      <c r="FJ66" s="79"/>
      <c r="FK66" s="79"/>
      <c r="FL66" s="79"/>
      <c r="FM66" s="79"/>
      <c r="FN66" s="79"/>
      <c r="FO66" s="79"/>
      <c r="FP66" s="79"/>
      <c r="FQ66" s="79"/>
      <c r="FR66" s="79"/>
      <c r="FS66" s="79"/>
      <c r="FT66" s="79"/>
      <c r="FU66" s="79"/>
      <c r="FV66" s="79"/>
      <c r="FW66" s="79"/>
      <c r="FX66" s="79"/>
      <c r="FY66" s="79"/>
      <c r="FZ66" s="79"/>
      <c r="GA66" s="79"/>
      <c r="GB66" s="79"/>
      <c r="GC66" s="79"/>
      <c r="GD66" s="79"/>
      <c r="GE66" s="79"/>
      <c r="GF66" s="79"/>
      <c r="GG66" s="79"/>
      <c r="GH66" s="79"/>
      <c r="GI66" s="79"/>
      <c r="GJ66" s="79"/>
      <c r="GK66" s="79"/>
      <c r="GL66" s="79"/>
      <c r="GM66" s="79"/>
      <c r="GN66" s="79"/>
      <c r="GO66" s="79"/>
      <c r="GP66" s="79"/>
      <c r="GQ66" s="79"/>
      <c r="GR66" s="79"/>
      <c r="GS66" s="79"/>
      <c r="GT66" s="79"/>
      <c r="GU66" s="79"/>
      <c r="GV66" s="79"/>
      <c r="GW66" s="79"/>
    </row>
    <row r="67" spans="1:205" s="67" customFormat="1" ht="17.25" thickTop="1" thickBot="1" x14ac:dyDescent="0.3">
      <c r="A67" s="51">
        <f ca="1">IF(AND($B$8&gt;=4,$B$8&lt;=18),4,IF(AND($C$8&gt;=4,$C$8&lt;18),4," "))</f>
        <v>4</v>
      </c>
      <c r="B67" s="52" t="str">
        <f ca="1">IF(AND(A67&gt;=1,A67&lt;=18),"You have found"," ")</f>
        <v>You have found</v>
      </c>
      <c r="C67" s="52" t="str">
        <f ca="1">IF(AND(A67&gt;=1,A67&lt;=18),IF(E67="a plain gem"," ",VLOOKUP(RANDBETWEEN(1,20),Table3[], 2))," ")</f>
        <v>a gaudy</v>
      </c>
      <c r="D67" s="52" t="str">
        <f ca="1">IF(A67=" "," ",IF(AND(A67&gt;=1,E67="a plain gem")," ",VLOOKUP(RANDBETWEEN(1,20),Table1[],2)))</f>
        <v>mithril</v>
      </c>
      <c r="E67" s="52" t="str">
        <f ca="1">IF(AND(A67&gt;=1,A67&lt;=18), VLOOKUP(RANDBETWEEN(1,100),Table31[],2)," ")</f>
        <v>dangle earring set</v>
      </c>
      <c r="F67" s="52" t="str">
        <f ca="1">IF(AND(A67&gt;=1,A67&lt;=18),VLOOKUP(RANDBETWEEN(1,6),Table29[],2)," ")</f>
        <v>in near perfect condition.</v>
      </c>
      <c r="G67" s="52"/>
      <c r="H67" s="52"/>
      <c r="I67" s="52"/>
      <c r="J67" s="52"/>
      <c r="K67" s="52"/>
      <c r="L67" s="53"/>
      <c r="M67" s="79"/>
      <c r="N67" s="79"/>
      <c r="O67" s="79"/>
      <c r="P67" s="79"/>
      <c r="Q67" s="79"/>
      <c r="R67" s="79"/>
      <c r="S67" s="79"/>
      <c r="T67" s="79"/>
      <c r="U67" s="79"/>
      <c r="V67" s="79"/>
      <c r="W67" s="79"/>
      <c r="X67" s="79"/>
      <c r="Y67" s="79"/>
      <c r="Z67" s="79"/>
      <c r="AA67" s="79"/>
      <c r="AB67" s="79"/>
      <c r="AC67" s="79"/>
      <c r="AD67" s="79"/>
      <c r="AE67" s="79"/>
      <c r="AF67" s="79"/>
      <c r="AG67" s="79"/>
      <c r="AH67" s="79"/>
      <c r="AI67" s="79"/>
      <c r="AJ67" s="79"/>
      <c r="AK67" s="79"/>
      <c r="AL67" s="79"/>
      <c r="AM67" s="79"/>
      <c r="AN67" s="79"/>
      <c r="AO67" s="79"/>
      <c r="AP67" s="79"/>
      <c r="AQ67" s="79"/>
      <c r="AR67" s="79"/>
      <c r="AS67" s="79"/>
      <c r="AT67" s="79"/>
      <c r="AU67" s="79"/>
      <c r="AV67" s="79"/>
      <c r="AW67" s="79"/>
      <c r="AX67" s="79"/>
      <c r="AY67" s="79"/>
      <c r="AZ67" s="79"/>
      <c r="BA67" s="79"/>
      <c r="BB67" s="79"/>
      <c r="BC67" s="79"/>
      <c r="BD67" s="79"/>
      <c r="BE67" s="79"/>
      <c r="BF67" s="79"/>
      <c r="BG67" s="79"/>
      <c r="BH67" s="79"/>
      <c r="BI67" s="79"/>
      <c r="BJ67" s="79"/>
      <c r="BK67" s="79"/>
      <c r="BL67" s="79"/>
      <c r="BM67" s="79"/>
      <c r="BN67" s="79"/>
      <c r="BO67" s="79"/>
      <c r="BP67" s="79"/>
      <c r="BQ67" s="79"/>
      <c r="BR67" s="79"/>
      <c r="BS67" s="79"/>
      <c r="BT67" s="79"/>
      <c r="BU67" s="79"/>
      <c r="BV67" s="79"/>
      <c r="BW67" s="79"/>
      <c r="BX67" s="79"/>
      <c r="BY67" s="79"/>
      <c r="BZ67" s="79"/>
      <c r="CA67" s="79"/>
      <c r="CB67" s="79"/>
      <c r="CC67" s="79"/>
      <c r="CD67" s="79"/>
      <c r="CE67" s="79"/>
      <c r="CF67" s="79"/>
      <c r="CG67" s="79"/>
      <c r="CH67" s="79"/>
      <c r="CI67" s="79"/>
      <c r="CJ67" s="79"/>
      <c r="CK67" s="79"/>
      <c r="CL67" s="79"/>
      <c r="CM67" s="79"/>
      <c r="CN67" s="79"/>
      <c r="CO67" s="79"/>
      <c r="CP67" s="79"/>
      <c r="CQ67" s="79"/>
      <c r="CR67" s="79"/>
      <c r="CS67" s="79"/>
      <c r="CT67" s="79"/>
      <c r="CU67" s="79"/>
      <c r="CV67" s="79"/>
      <c r="CW67" s="79"/>
      <c r="CX67" s="79"/>
      <c r="CY67" s="79"/>
      <c r="CZ67" s="79"/>
      <c r="DA67" s="79"/>
      <c r="DB67" s="79"/>
      <c r="DC67" s="79"/>
      <c r="DD67" s="79"/>
      <c r="DE67" s="79"/>
      <c r="DF67" s="79"/>
      <c r="DG67" s="79"/>
      <c r="DH67" s="79"/>
      <c r="DI67" s="79"/>
      <c r="DJ67" s="79"/>
      <c r="DK67" s="79"/>
      <c r="DL67" s="79"/>
      <c r="DM67" s="79"/>
      <c r="DN67" s="79"/>
      <c r="DO67" s="79"/>
      <c r="DP67" s="79"/>
      <c r="DQ67" s="79"/>
      <c r="DR67" s="79"/>
      <c r="DS67" s="79"/>
      <c r="DT67" s="79"/>
      <c r="DU67" s="79"/>
      <c r="DV67" s="79"/>
      <c r="DW67" s="79"/>
      <c r="DX67" s="79"/>
      <c r="DY67" s="79"/>
      <c r="DZ67" s="79"/>
      <c r="EA67" s="79"/>
      <c r="EB67" s="79"/>
      <c r="EC67" s="79"/>
      <c r="ED67" s="79"/>
      <c r="EE67" s="79"/>
      <c r="EF67" s="79"/>
      <c r="EG67" s="79"/>
      <c r="EH67" s="79"/>
      <c r="EI67" s="79"/>
      <c r="EJ67" s="79"/>
      <c r="EK67" s="79"/>
      <c r="EL67" s="79"/>
      <c r="EM67" s="79"/>
      <c r="EN67" s="79"/>
      <c r="EO67" s="79"/>
      <c r="EP67" s="79"/>
      <c r="EQ67" s="79"/>
      <c r="ER67" s="79"/>
      <c r="ES67" s="79"/>
      <c r="ET67" s="79"/>
      <c r="EU67" s="79"/>
      <c r="EV67" s="79"/>
      <c r="EW67" s="79"/>
      <c r="EX67" s="79"/>
      <c r="EY67" s="79"/>
      <c r="EZ67" s="79"/>
      <c r="FA67" s="79"/>
      <c r="FB67" s="79"/>
      <c r="FC67" s="79"/>
      <c r="FD67" s="79"/>
      <c r="FE67" s="79"/>
      <c r="FF67" s="79"/>
      <c r="FG67" s="79"/>
      <c r="FH67" s="79"/>
      <c r="FI67" s="79"/>
      <c r="FJ67" s="79"/>
      <c r="FK67" s="79"/>
      <c r="FL67" s="79"/>
      <c r="FM67" s="79"/>
      <c r="FN67" s="79"/>
      <c r="FO67" s="79"/>
      <c r="FP67" s="79"/>
      <c r="FQ67" s="79"/>
      <c r="FR67" s="79"/>
      <c r="FS67" s="79"/>
      <c r="FT67" s="79"/>
      <c r="FU67" s="79"/>
      <c r="FV67" s="79"/>
      <c r="FW67" s="79"/>
      <c r="FX67" s="79"/>
      <c r="FY67" s="79"/>
      <c r="FZ67" s="79"/>
      <c r="GA67" s="79"/>
      <c r="GB67" s="79"/>
      <c r="GC67" s="79"/>
      <c r="GD67" s="79"/>
      <c r="GE67" s="79"/>
      <c r="GF67" s="79"/>
      <c r="GG67" s="79"/>
      <c r="GH67" s="79"/>
      <c r="GI67" s="79"/>
      <c r="GJ67" s="79"/>
      <c r="GK67" s="79"/>
      <c r="GL67" s="79"/>
      <c r="GM67" s="79"/>
      <c r="GN67" s="79"/>
      <c r="GO67" s="79"/>
      <c r="GP67" s="79"/>
      <c r="GQ67" s="79"/>
      <c r="GR67" s="79"/>
      <c r="GS67" s="79"/>
      <c r="GT67" s="79"/>
      <c r="GU67" s="79"/>
      <c r="GV67" s="79"/>
      <c r="GW67" s="79"/>
    </row>
    <row r="68" spans="1:205" s="67" customFormat="1" ht="16.5" thickTop="1" x14ac:dyDescent="0.25">
      <c r="A68" s="72"/>
      <c r="B68" s="54" t="str">
        <f ca="1">IF(AND(A67&gt;=1,E67="a plain gem")," ",IF(AND(A67&gt;=1,A67&lt;=18),"It has"," "))</f>
        <v>It has</v>
      </c>
      <c r="C68" s="54">
        <f ca="1">IF(AND(A67&gt;=1,A67&lt;=18),IF(E67="a plain gem", "It is", VLOOKUP(RANDBETWEEN(1,4),Table36[],2))," ")</f>
        <v>2</v>
      </c>
      <c r="D68" s="54" t="str">
        <f ca="1">IF(AND(A67&gt;=1,A67&lt;=18),VLOOKUP(RANDBETWEEN(1,20),Table13[],2)," ")</f>
        <v>cushion shaped</v>
      </c>
      <c r="E68" s="54" t="str">
        <f ca="1">IF(A67=" ", " ",IF(AND(A67&gt;=1,A67&lt;=18),IF(E67="a plain gem","and","gems")))</f>
        <v>gems</v>
      </c>
      <c r="F68" s="54" t="str">
        <f ca="1">IF(A67=" "," ",IF(E67="a plain gem"," ","that are "))</f>
        <v xml:space="preserve">that are </v>
      </c>
      <c r="G68" s="54" t="str">
        <f ca="1">IF(H68="both",VLOOKUP(RANDBETWEEN(1,8),Table15[],2)," ")</f>
        <v>speckled</v>
      </c>
      <c r="H68" s="54" t="str">
        <f ca="1">IF(AND(A67&gt;=1,A67&lt;=18),VLOOKUP(RANDBETWEEN(1,20),Table14[],2)," ")</f>
        <v>both</v>
      </c>
      <c r="I68" s="54" t="str">
        <f ca="1">IF(H68="both",VLOOKUP(RANDBETWEEN(1,11),Table14[],2)," ")</f>
        <v>orange</v>
      </c>
      <c r="J68" s="54" t="str">
        <f ca="1">IF(H68="both","and"," ")</f>
        <v>and</v>
      </c>
      <c r="K68" s="54" t="str">
        <f ca="1">IF(H68="both",VLOOKUP(RANDBETWEEN(1,11),Table14[],2)," ")</f>
        <v>blue</v>
      </c>
      <c r="L68" s="55" t="str">
        <f ca="1">IF(A67=" "," ","in color")</f>
        <v>in color</v>
      </c>
      <c r="M68" s="79"/>
      <c r="N68" s="79"/>
      <c r="O68" s="79"/>
      <c r="P68" s="79"/>
      <c r="Q68" s="79"/>
      <c r="R68" s="79"/>
      <c r="S68" s="79"/>
      <c r="T68" s="79"/>
      <c r="U68" s="79"/>
      <c r="V68" s="79"/>
      <c r="W68" s="79"/>
      <c r="X68" s="79"/>
      <c r="Y68" s="79"/>
      <c r="Z68" s="79"/>
      <c r="AA68" s="79"/>
      <c r="AB68" s="79"/>
      <c r="AC68" s="79"/>
      <c r="AD68" s="79"/>
      <c r="AE68" s="79"/>
      <c r="AF68" s="79"/>
      <c r="AG68" s="79"/>
      <c r="AH68" s="79"/>
      <c r="AI68" s="79"/>
      <c r="AJ68" s="79"/>
      <c r="AK68" s="79"/>
      <c r="AL68" s="79"/>
      <c r="AM68" s="79"/>
      <c r="AN68" s="79"/>
      <c r="AO68" s="79"/>
      <c r="AP68" s="79"/>
      <c r="AQ68" s="79"/>
      <c r="AR68" s="79"/>
      <c r="AS68" s="79"/>
      <c r="AT68" s="79"/>
      <c r="AU68" s="79"/>
      <c r="AV68" s="79"/>
      <c r="AW68" s="79"/>
      <c r="AX68" s="79"/>
      <c r="AY68" s="79"/>
      <c r="AZ68" s="79"/>
      <c r="BA68" s="79"/>
      <c r="BB68" s="79"/>
      <c r="BC68" s="79"/>
      <c r="BD68" s="79"/>
      <c r="BE68" s="79"/>
      <c r="BF68" s="79"/>
      <c r="BG68" s="79"/>
      <c r="BH68" s="79"/>
      <c r="BI68" s="79"/>
      <c r="BJ68" s="79"/>
      <c r="BK68" s="79"/>
      <c r="BL68" s="79"/>
      <c r="BM68" s="79"/>
      <c r="BN68" s="79"/>
      <c r="BO68" s="79"/>
      <c r="BP68" s="79"/>
      <c r="BQ68" s="79"/>
      <c r="BR68" s="79"/>
      <c r="BS68" s="79"/>
      <c r="BT68" s="79"/>
      <c r="BU68" s="79"/>
      <c r="BV68" s="79"/>
      <c r="BW68" s="79"/>
      <c r="BX68" s="79"/>
      <c r="BY68" s="79"/>
      <c r="BZ68" s="79"/>
      <c r="CA68" s="79"/>
      <c r="CB68" s="79"/>
      <c r="CC68" s="79"/>
      <c r="CD68" s="79"/>
      <c r="CE68" s="79"/>
      <c r="CF68" s="79"/>
      <c r="CG68" s="79"/>
      <c r="CH68" s="79"/>
      <c r="CI68" s="79"/>
      <c r="CJ68" s="79"/>
      <c r="CK68" s="79"/>
      <c r="CL68" s="79"/>
      <c r="CM68" s="79"/>
      <c r="CN68" s="79"/>
      <c r="CO68" s="79"/>
      <c r="CP68" s="79"/>
      <c r="CQ68" s="79"/>
      <c r="CR68" s="79"/>
      <c r="CS68" s="79"/>
      <c r="CT68" s="79"/>
      <c r="CU68" s="79"/>
      <c r="CV68" s="79"/>
      <c r="CW68" s="79"/>
      <c r="CX68" s="79"/>
      <c r="CY68" s="79"/>
      <c r="CZ68" s="79"/>
      <c r="DA68" s="79"/>
      <c r="DB68" s="79"/>
      <c r="DC68" s="79"/>
      <c r="DD68" s="79"/>
      <c r="DE68" s="79"/>
      <c r="DF68" s="79"/>
      <c r="DG68" s="79"/>
      <c r="DH68" s="79"/>
      <c r="DI68" s="79"/>
      <c r="DJ68" s="79"/>
      <c r="DK68" s="79"/>
      <c r="DL68" s="79"/>
      <c r="DM68" s="79"/>
      <c r="DN68" s="79"/>
      <c r="DO68" s="79"/>
      <c r="DP68" s="79"/>
      <c r="DQ68" s="79"/>
      <c r="DR68" s="79"/>
      <c r="DS68" s="79"/>
      <c r="DT68" s="79"/>
      <c r="DU68" s="79"/>
      <c r="DV68" s="79"/>
      <c r="DW68" s="79"/>
      <c r="DX68" s="79"/>
      <c r="DY68" s="79"/>
      <c r="DZ68" s="79"/>
      <c r="EA68" s="79"/>
      <c r="EB68" s="79"/>
      <c r="EC68" s="79"/>
      <c r="ED68" s="79"/>
      <c r="EE68" s="79"/>
      <c r="EF68" s="79"/>
      <c r="EG68" s="79"/>
      <c r="EH68" s="79"/>
      <c r="EI68" s="79"/>
      <c r="EJ68" s="79"/>
      <c r="EK68" s="79"/>
      <c r="EL68" s="79"/>
      <c r="EM68" s="79"/>
      <c r="EN68" s="79"/>
      <c r="EO68" s="79"/>
      <c r="EP68" s="79"/>
      <c r="EQ68" s="79"/>
      <c r="ER68" s="79"/>
      <c r="ES68" s="79"/>
      <c r="ET68" s="79"/>
      <c r="EU68" s="79"/>
      <c r="EV68" s="79"/>
      <c r="EW68" s="79"/>
      <c r="EX68" s="79"/>
      <c r="EY68" s="79"/>
      <c r="EZ68" s="79"/>
      <c r="FA68" s="79"/>
      <c r="FB68" s="79"/>
      <c r="FC68" s="79"/>
      <c r="FD68" s="79"/>
      <c r="FE68" s="79"/>
      <c r="FF68" s="79"/>
      <c r="FG68" s="79"/>
      <c r="FH68" s="79"/>
      <c r="FI68" s="79"/>
      <c r="FJ68" s="79"/>
      <c r="FK68" s="79"/>
      <c r="FL68" s="79"/>
      <c r="FM68" s="79"/>
      <c r="FN68" s="79"/>
      <c r="FO68" s="79"/>
      <c r="FP68" s="79"/>
      <c r="FQ68" s="79"/>
      <c r="FR68" s="79"/>
      <c r="FS68" s="79"/>
      <c r="FT68" s="79"/>
      <c r="FU68" s="79"/>
      <c r="FV68" s="79"/>
      <c r="FW68" s="79"/>
      <c r="FX68" s="79"/>
      <c r="FY68" s="79"/>
      <c r="FZ68" s="79"/>
      <c r="GA68" s="79"/>
      <c r="GB68" s="79"/>
      <c r="GC68" s="79"/>
      <c r="GD68" s="79"/>
      <c r="GE68" s="79"/>
      <c r="GF68" s="79"/>
      <c r="GG68" s="79"/>
      <c r="GH68" s="79"/>
      <c r="GI68" s="79"/>
      <c r="GJ68" s="79"/>
      <c r="GK68" s="79"/>
      <c r="GL68" s="79"/>
      <c r="GM68" s="79"/>
      <c r="GN68" s="79"/>
      <c r="GO68" s="79"/>
      <c r="GP68" s="79"/>
      <c r="GQ68" s="79"/>
      <c r="GR68" s="79"/>
      <c r="GS68" s="79"/>
      <c r="GT68" s="79"/>
      <c r="GU68" s="79"/>
      <c r="GV68" s="79"/>
      <c r="GW68" s="79"/>
    </row>
    <row r="69" spans="1:205" ht="16.5" thickBot="1" x14ac:dyDescent="0.3">
      <c r="A69" s="73"/>
      <c r="B69" s="56" t="str">
        <f ca="1">IF(C67="a carved","It is carved with a depiction of"," ")</f>
        <v xml:space="preserve"> </v>
      </c>
      <c r="C69" s="57" t="str">
        <f ca="1">IF(B69="It is carved with a depiction of",VLOOKUP(RANDBETWEEN(1,6259),Table354[],2)," ")</f>
        <v xml:space="preserve"> </v>
      </c>
      <c r="D69" s="57" t="str">
        <f ca="1">IF(B69="It is carved with a depiction of",VLOOKUP(RANDBETWEEN(1,100),Table355[],2)," ")</f>
        <v xml:space="preserve"> </v>
      </c>
      <c r="E69" s="57" t="str">
        <f ca="1">IF(B69="It is carved with a depiction of",VLOOKUP(RANDBETWEEN(1,6259),Table354[],2)," ")</f>
        <v xml:space="preserve"> </v>
      </c>
      <c r="F69" s="57" t="str">
        <f ca="1">IF(B69="It is carved with a depiction of",VLOOKUP(RANDBETWEEN(1,2),Table357[],2)," ")</f>
        <v xml:space="preserve"> </v>
      </c>
      <c r="G69" s="57" t="str">
        <f ca="1">IF(B69="It is carved with a depiction of",VLOOKUP(RANDBETWEEN(1,25),Table358[],2)," ")</f>
        <v xml:space="preserve"> </v>
      </c>
      <c r="H69" s="57"/>
      <c r="I69" s="57"/>
      <c r="J69" s="57"/>
      <c r="K69" s="57"/>
      <c r="L69" s="58"/>
    </row>
    <row r="70" spans="1:205" ht="17.25" thickTop="1" thickBot="1" x14ac:dyDescent="0.3">
      <c r="A70" s="50"/>
    </row>
    <row r="71" spans="1:205" ht="17.25" thickTop="1" thickBot="1" x14ac:dyDescent="0.3">
      <c r="A71" s="59">
        <f ca="1">IF(AND($B$8&gt;=5,$B$8&lt;=18),5,IF(AND($C$8&gt;=5,$C$8&lt;18),5," "))</f>
        <v>5</v>
      </c>
      <c r="B71" s="60" t="str">
        <f ca="1">IF(AND(A71&gt;=1,A71&lt;=18),"You have found"," ")</f>
        <v>You have found</v>
      </c>
      <c r="C71" s="60" t="str">
        <f ca="1">IF(AND(A71&gt;=1,A71&lt;=18),IF(E71="a plain gem"," ",VLOOKUP(RANDBETWEEN(1,20),Table3[], 2))," ")</f>
        <v>an elemental motif</v>
      </c>
      <c r="D71" s="60" t="str">
        <f ca="1">IF(A71=" "," ",IF(AND(A71&gt;=1,E71="a plain gem")," ",VLOOKUP(RANDBETWEEN(1,20),Table1[],2)))</f>
        <v xml:space="preserve">mage stone </v>
      </c>
      <c r="E71" s="60" t="str">
        <f ca="1">IF(AND(A71&gt;=1,A71&lt;=18), VLOOKUP(RANDBETWEEN(1,100),Table31[],2)," ")</f>
        <v>bobby pin</v>
      </c>
      <c r="F71" s="60" t="str">
        <f ca="1">IF(AND(A71&gt;=1,A71&lt;=18),VLOOKUP(RANDBETWEEN(1,6),Table29[],2)," ")</f>
        <v>in very poor condition.</v>
      </c>
      <c r="G71" s="60"/>
      <c r="H71" s="60"/>
      <c r="I71" s="60"/>
      <c r="J71" s="60"/>
      <c r="K71" s="60"/>
      <c r="L71" s="61"/>
    </row>
    <row r="72" spans="1:205" ht="16.5" thickTop="1" x14ac:dyDescent="0.25">
      <c r="A72" s="72"/>
      <c r="B72" s="62" t="str">
        <f ca="1">IF(AND(A71&gt;=1,E71="a plain gem")," ",IF(AND(A71&gt;=1,A71&lt;=18),"It has"," "))</f>
        <v>It has</v>
      </c>
      <c r="C72" s="62">
        <f ca="1">IF(AND(A71&gt;=1,A71&lt;=18),IF(E71="a plain gem", "It is", VLOOKUP(RANDBETWEEN(1,4),Table36[],2))," ")</f>
        <v>4</v>
      </c>
      <c r="D72" s="62" t="str">
        <f ca="1">IF(AND(A71&gt;=1,A71&lt;=18),VLOOKUP(RANDBETWEEN(1,20),Table13[],2)," ")</f>
        <v>octagon shaped</v>
      </c>
      <c r="E72" s="62" t="str">
        <f ca="1">IF(A71=" ", " ",IF(AND(A71&gt;=1,A71&lt;=18),IF(E71="a plain gem","and","gems")))</f>
        <v>gems</v>
      </c>
      <c r="F72" s="62" t="str">
        <f ca="1">IF(A71=" "," ",IF(E71="a plain gem"," ","that are "))</f>
        <v xml:space="preserve">that are </v>
      </c>
      <c r="G72" s="62" t="str">
        <f ca="1">IF(H72="both",VLOOKUP(RANDBETWEEN(1,8),Table15[],2)," ")</f>
        <v>blotched</v>
      </c>
      <c r="H72" s="62" t="str">
        <f ca="1">IF(AND(A71&gt;=1,A71&lt;=18),VLOOKUP(RANDBETWEEN(1,20),Table14[],2)," ")</f>
        <v>both</v>
      </c>
      <c r="I72" s="62" t="str">
        <f ca="1">IF(H72="both",VLOOKUP(RANDBETWEEN(1,11),Table14[],2)," ")</f>
        <v>brown</v>
      </c>
      <c r="J72" s="62" t="str">
        <f ca="1">IF(H72="both","and"," ")</f>
        <v>and</v>
      </c>
      <c r="K72" s="62" t="str">
        <f ca="1">IF(H72="both",VLOOKUP(RANDBETWEEN(1,11),Table14[],2)," ")</f>
        <v>violet</v>
      </c>
      <c r="L72" s="63" t="str">
        <f ca="1">IF(A71=" "," ","in color")</f>
        <v>in color</v>
      </c>
    </row>
    <row r="73" spans="1:205" ht="16.5" thickBot="1" x14ac:dyDescent="0.3">
      <c r="A73" s="73"/>
      <c r="B73" s="64" t="str">
        <f ca="1">IF(C71="a carved","It is carved with a depiction of"," ")</f>
        <v xml:space="preserve"> </v>
      </c>
      <c r="C73" s="65" t="str">
        <f ca="1">IF(B73="It is carved with a depiction of",VLOOKUP(RANDBETWEEN(1,6259),Table354[],2)," ")</f>
        <v xml:space="preserve"> </v>
      </c>
      <c r="D73" s="65" t="str">
        <f ca="1">IF(B73="It is carved with a depiction of",VLOOKUP(RANDBETWEEN(1,100),Table355[],2)," ")</f>
        <v xml:space="preserve"> </v>
      </c>
      <c r="E73" s="65" t="str">
        <f ca="1">IF(B73="It is carved with a depiction of",VLOOKUP(RANDBETWEEN(1,6259),Table354[],2)," ")</f>
        <v xml:space="preserve"> </v>
      </c>
      <c r="F73" s="65" t="str">
        <f ca="1">IF(B73="It is carved with a depiction of",VLOOKUP(RANDBETWEEN(1,2),Table357[],2)," ")</f>
        <v xml:space="preserve"> </v>
      </c>
      <c r="G73" s="65" t="str">
        <f ca="1">IF(B73="It is carved with a depiction of",VLOOKUP(RANDBETWEEN(1,25),Table358[],2)," ")</f>
        <v xml:space="preserve"> </v>
      </c>
      <c r="H73" s="65"/>
      <c r="I73" s="65"/>
      <c r="J73" s="65"/>
      <c r="K73" s="65"/>
      <c r="L73" s="66"/>
    </row>
    <row r="74" spans="1:205" ht="17.25" thickTop="1" thickBot="1" x14ac:dyDescent="0.3">
      <c r="A74" s="50"/>
      <c r="I74" s="86"/>
      <c r="J74" s="85"/>
    </row>
    <row r="75" spans="1:205" ht="17.25" thickTop="1" thickBot="1" x14ac:dyDescent="0.3">
      <c r="A75" s="51">
        <f ca="1">IF(AND($B$8&gt;=6,$B$8&lt;=18),6,IF(AND($C$8&gt;=6,$C$8&lt;18),6," "))</f>
        <v>6</v>
      </c>
      <c r="B75" s="52" t="str">
        <f ca="1">IF(AND(A75&gt;=1,A75&lt;=18),"You have found"," ")</f>
        <v>You have found</v>
      </c>
      <c r="C75" s="52" t="str">
        <f ca="1">IF(AND(A75&gt;=1,A75&lt;=18),IF(E75="a plain gem"," ",VLOOKUP(RANDBETWEEN(1,20),Table3[], 2))," ")</f>
        <v>an abstract</v>
      </c>
      <c r="D75" s="52" t="str">
        <f ca="1">IF(A75=" "," ",IF(AND(A75&gt;=1,E75="a plain gem")," ",VLOOKUP(RANDBETWEEN(1,20),Table1[],2)))</f>
        <v>clay</v>
      </c>
      <c r="E75" s="52" t="str">
        <f ca="1">IF(AND(A75&gt;=1,A75&lt;=18), VLOOKUP(RANDBETWEEN(1,100),Table31[],2)," ")</f>
        <v>clip</v>
      </c>
      <c r="F75" s="52" t="str">
        <f ca="1">IF(AND(A75&gt;=1,A75&lt;=18),VLOOKUP(RANDBETWEEN(1,6),Table29[],2)," ")</f>
        <v>in very poor condition.</v>
      </c>
      <c r="G75" s="52"/>
      <c r="H75" s="52"/>
      <c r="I75" s="52"/>
      <c r="J75" s="52"/>
      <c r="K75" s="52"/>
      <c r="L75" s="53"/>
    </row>
    <row r="76" spans="1:205" ht="16.5" thickTop="1" x14ac:dyDescent="0.25">
      <c r="A76" s="72"/>
      <c r="B76" s="54" t="str">
        <f ca="1">IF(AND(A75&gt;=1,E75="a plain gem")," ",IF(AND(A75&gt;=1,A75&lt;=18),"It has"," "))</f>
        <v>It has</v>
      </c>
      <c r="C76" s="54">
        <f ca="1">IF(AND(A75&gt;=1,A75&lt;=18),IF(E75="a plain gem", "It is", VLOOKUP(RANDBETWEEN(1,4),Table36[],2))," ")</f>
        <v>2</v>
      </c>
      <c r="D76" s="54" t="str">
        <f ca="1">IF(AND(A75&gt;=1,A75&lt;=18),VLOOKUP(RANDBETWEEN(1,20),Table13[],2)," ")</f>
        <v>natural shaped</v>
      </c>
      <c r="E76" s="54" t="str">
        <f ca="1">IF(A75=" ", " ",IF(AND(A75&gt;=1,A75&lt;=18),IF(E75="a plain gem","and","gems")))</f>
        <v>gems</v>
      </c>
      <c r="F76" s="54" t="str">
        <f ca="1">IF(A75=" "," ",IF(E75="a plain gem"," ","that are "))</f>
        <v xml:space="preserve">that are </v>
      </c>
      <c r="G76" s="54" t="str">
        <f ca="1">IF(H76="both",VLOOKUP(RANDBETWEEN(1,8),Table15[],2)," ")</f>
        <v xml:space="preserve"> </v>
      </c>
      <c r="H76" s="54" t="str">
        <f ca="1">IF(AND(A75&gt;=1,A75&lt;=18),VLOOKUP(RANDBETWEEN(1,20),Table14[],2)," ")</f>
        <v>brown</v>
      </c>
      <c r="I76" s="54" t="str">
        <f ca="1">IF(H76="both",VLOOKUP(RANDBETWEEN(1,11),Table14[],2)," ")</f>
        <v xml:space="preserve"> </v>
      </c>
      <c r="J76" s="54" t="str">
        <f ca="1">IF(H76="both","and"," ")</f>
        <v xml:space="preserve"> </v>
      </c>
      <c r="K76" s="54" t="str">
        <f ca="1">IF(H76="both",VLOOKUP(RANDBETWEEN(1,11),Table14[],2)," ")</f>
        <v xml:space="preserve"> </v>
      </c>
      <c r="L76" s="55" t="str">
        <f ca="1">IF(A75=" "," ","in color")</f>
        <v>in color</v>
      </c>
    </row>
    <row r="77" spans="1:205" ht="16.5" thickBot="1" x14ac:dyDescent="0.3">
      <c r="A77" s="73"/>
      <c r="B77" s="56" t="str">
        <f ca="1">IF(C75="a carved","It is carved with a depiction of"," ")</f>
        <v xml:space="preserve"> </v>
      </c>
      <c r="C77" s="57" t="str">
        <f ca="1">IF(B77="It is carved with a depiction of",VLOOKUP(RANDBETWEEN(1,6259),Table354[],2)," ")</f>
        <v xml:space="preserve"> </v>
      </c>
      <c r="D77" s="57" t="str">
        <f ca="1">IF(B77="It is carved with a depiction of",VLOOKUP(RANDBETWEEN(1,100),Table355[],2)," ")</f>
        <v xml:space="preserve"> </v>
      </c>
      <c r="E77" s="57" t="str">
        <f ca="1">IF(B77="It is carved with a depiction of",VLOOKUP(RANDBETWEEN(1,6259),Table354[],2)," ")</f>
        <v xml:space="preserve"> </v>
      </c>
      <c r="F77" s="57" t="str">
        <f ca="1">IF(B77="It is carved with a depiction of",VLOOKUP(RANDBETWEEN(1,2),Table357[],2)," ")</f>
        <v xml:space="preserve"> </v>
      </c>
      <c r="G77" s="57" t="str">
        <f ca="1">IF(B77="It is carved with a depiction of",VLOOKUP(RANDBETWEEN(1,25),Table358[],2)," ")</f>
        <v xml:space="preserve"> </v>
      </c>
      <c r="H77" s="57"/>
      <c r="I77" s="57"/>
      <c r="J77" s="57"/>
      <c r="K77" s="57"/>
      <c r="L77" s="58"/>
    </row>
    <row r="78" spans="1:205" ht="17.25" thickTop="1" thickBot="1" x14ac:dyDescent="0.3">
      <c r="A78" s="50"/>
    </row>
    <row r="79" spans="1:205" ht="17.25" thickTop="1" thickBot="1" x14ac:dyDescent="0.3">
      <c r="A79" s="59">
        <f ca="1">IF(AND($B$8&gt;=7,$B$8&lt;=18),7,IF(AND($C$8&gt;=7,$C$8&lt;18),7," "))</f>
        <v>7</v>
      </c>
      <c r="B79" s="60" t="str">
        <f ca="1">IF(AND(A79&gt;=1,A79&lt;=18),"You have found"," ")</f>
        <v>You have found</v>
      </c>
      <c r="C79" s="60" t="str">
        <f ca="1">IF(AND(A79&gt;=1,A79&lt;=18),IF(E79="a plain gem"," ",VLOOKUP(RANDBETWEEN(1,20),Table3[], 2))," ")</f>
        <v>a halfling</v>
      </c>
      <c r="D79" s="60" t="str">
        <f ca="1">IF(A79=" "," ",IF(AND(A79&gt;=1,E79="a plain gem")," ",VLOOKUP(RANDBETWEEN(1,20),Table1[],2)))</f>
        <v>bronze</v>
      </c>
      <c r="E79" s="60" t="str">
        <f ca="1">IF(AND(A79&gt;=1,A79&lt;=18), VLOOKUP(RANDBETWEEN(1,100),Table31[],2)," ")</f>
        <v>hair pin</v>
      </c>
      <c r="F79" s="60" t="str">
        <f ca="1">IF(AND(A79&gt;=1,A79&lt;=18),VLOOKUP(RANDBETWEEN(1,6),Table29[],2)," ")</f>
        <v>in very poor condition.</v>
      </c>
      <c r="G79" s="60"/>
      <c r="H79" s="60"/>
      <c r="I79" s="60"/>
      <c r="J79" s="60"/>
      <c r="K79" s="60"/>
      <c r="L79" s="61"/>
    </row>
    <row r="80" spans="1:205" ht="16.5" thickTop="1" x14ac:dyDescent="0.25">
      <c r="A80" s="72"/>
      <c r="B80" s="62" t="str">
        <f ca="1">IF(AND(A79&gt;=1,E79="a plain gem")," ",IF(AND(A79&gt;=1,A79&lt;=18),"It has"," "))</f>
        <v>It has</v>
      </c>
      <c r="C80" s="62">
        <f ca="1">IF(AND(A79&gt;=1,A79&lt;=18),IF(E79="a plain gem", "It is", VLOOKUP(RANDBETWEEN(1,4),Table36[],2))," ")</f>
        <v>4</v>
      </c>
      <c r="D80" s="62" t="str">
        <f ca="1">IF(AND(A79&gt;=1,A79&lt;=18),VLOOKUP(RANDBETWEEN(1,20),Table13[],2)," ")</f>
        <v>baguette shaped</v>
      </c>
      <c r="E80" s="62" t="str">
        <f ca="1">IF(A79=" ", " ",IF(AND(A79&gt;=1,A79&lt;=18),IF(E79="a plain gem","and","gems")))</f>
        <v>gems</v>
      </c>
      <c r="F80" s="62" t="str">
        <f ca="1">IF(A79=" "," ",IF(E79="a plain gem"," ","that are "))</f>
        <v xml:space="preserve">that are </v>
      </c>
      <c r="G80" s="62" t="str">
        <f ca="1">IF(H80="both",VLOOKUP(RANDBETWEEN(1,8),Table15[],2)," ")</f>
        <v xml:space="preserve"> </v>
      </c>
      <c r="H80" s="62" t="str">
        <f ca="1">IF(AND(A79&gt;=1,A79&lt;=18),VLOOKUP(RANDBETWEEN(1,20),Table14[],2)," ")</f>
        <v>brown</v>
      </c>
      <c r="I80" s="62" t="str">
        <f ca="1">IF(H80="both",VLOOKUP(RANDBETWEEN(1,11),Table14[],2)," ")</f>
        <v xml:space="preserve"> </v>
      </c>
      <c r="J80" s="62" t="str">
        <f ca="1">IF(H80="both","and"," ")</f>
        <v xml:space="preserve"> </v>
      </c>
      <c r="K80" s="62" t="str">
        <f ca="1">IF(H80="both",VLOOKUP(RANDBETWEEN(1,11),Table14[],2)," ")</f>
        <v xml:space="preserve"> </v>
      </c>
      <c r="L80" s="63" t="str">
        <f ca="1">IF(A79=" "," ","in color")</f>
        <v>in color</v>
      </c>
    </row>
    <row r="81" spans="1:13" ht="16.5" thickBot="1" x14ac:dyDescent="0.3">
      <c r="A81" s="73"/>
      <c r="B81" s="64" t="str">
        <f ca="1">IF(C79="a carved","It is carved with a depiction of"," ")</f>
        <v xml:space="preserve"> </v>
      </c>
      <c r="C81" s="65" t="str">
        <f ca="1">IF(B81="It is carved with a depiction of",VLOOKUP(RANDBETWEEN(1,6259),Table354[],2)," ")</f>
        <v xml:space="preserve"> </v>
      </c>
      <c r="D81" s="65" t="str">
        <f ca="1">IF(B81="It is carved with a depiction of",VLOOKUP(RANDBETWEEN(1,100),Table355[],2)," ")</f>
        <v xml:space="preserve"> </v>
      </c>
      <c r="E81" s="65" t="str">
        <f ca="1">IF(B81="It is carved with a depiction of",VLOOKUP(RANDBETWEEN(1,6259),Table354[],2)," ")</f>
        <v xml:space="preserve"> </v>
      </c>
      <c r="F81" s="65" t="str">
        <f ca="1">IF(B81="It is carved with a depiction of",VLOOKUP(RANDBETWEEN(1,2),Table357[],2)," ")</f>
        <v xml:space="preserve"> </v>
      </c>
      <c r="G81" s="65" t="str">
        <f ca="1">IF(B81="It is carved with a depiction of",VLOOKUP(RANDBETWEEN(1,25),Table358[],2)," ")</f>
        <v xml:space="preserve"> </v>
      </c>
      <c r="H81" s="65"/>
      <c r="I81" s="65"/>
      <c r="J81" s="65"/>
      <c r="K81" s="65"/>
      <c r="L81" s="66"/>
    </row>
    <row r="82" spans="1:13" ht="17.25" thickTop="1" thickBot="1" x14ac:dyDescent="0.3">
      <c r="A82" s="50"/>
    </row>
    <row r="83" spans="1:13" ht="17.25" thickTop="1" thickBot="1" x14ac:dyDescent="0.3">
      <c r="A83" s="51">
        <f ca="1">IF(AND($B$8&gt;=8,$B$8&lt;=18),8,IF(AND($C$8&gt;=8,$C$8&lt;18),8," "))</f>
        <v>8</v>
      </c>
      <c r="B83" s="52" t="str">
        <f ca="1">IF(AND(A83&gt;=1,A83&lt;=18),"You have found"," ")</f>
        <v>You have found</v>
      </c>
      <c r="C83" s="52" t="str">
        <f ca="1">IF(AND(A83&gt;=1,A83&lt;=18),IF(E83="a plain gem"," ",VLOOKUP(RANDBETWEEN(1,20),Table3[], 2))," ")</f>
        <v xml:space="preserve"> </v>
      </c>
      <c r="D83" s="52" t="str">
        <f ca="1">IF(A83=" "," ",IF(AND(A83&gt;=1,E83="a plain gem")," ",VLOOKUP(RANDBETWEEN(1,20),Table1[],2)))</f>
        <v xml:space="preserve"> </v>
      </c>
      <c r="E83" s="52" t="str">
        <f ca="1">IF(AND(A83&gt;=1,A83&lt;=18), VLOOKUP(RANDBETWEEN(1,100),Table31[],2)," ")</f>
        <v>a plain gem</v>
      </c>
      <c r="F83" s="52" t="str">
        <f ca="1">IF(AND(A83&gt;=1,A83&lt;=18),VLOOKUP(RANDBETWEEN(1,6),Table29[],2)," ")</f>
        <v>in very poor condition.</v>
      </c>
      <c r="G83" s="52"/>
      <c r="H83" s="52"/>
      <c r="I83" s="52"/>
      <c r="J83" s="52"/>
      <c r="K83" s="52"/>
      <c r="L83" s="53"/>
    </row>
    <row r="84" spans="1:13" ht="16.5" thickTop="1" x14ac:dyDescent="0.25">
      <c r="A84" s="72"/>
      <c r="B84" s="54" t="str">
        <f ca="1">IF(AND(A83&gt;=1,E83="a plain gem")," ",IF(AND(A83&gt;=1,A83&lt;=18),"It has"," "))</f>
        <v xml:space="preserve"> </v>
      </c>
      <c r="C84" s="54" t="str">
        <f ca="1">IF(AND(A83&gt;=1,A83&lt;=18),IF(E83="a plain gem", "It is", VLOOKUP(RANDBETWEEN(1,4),Table36[],2))," ")</f>
        <v>It is</v>
      </c>
      <c r="D84" s="54" t="str">
        <f ca="1">IF(AND(A83&gt;=1,A83&lt;=18),VLOOKUP(RANDBETWEEN(1,20),Table13[],2)," ")</f>
        <v>asscher shaped</v>
      </c>
      <c r="E84" s="54" t="str">
        <f ca="1">IF(A83=" ", " ",IF(AND(A83&gt;=1,A83&lt;=18),IF(E83="a plain gem","and","gems")))</f>
        <v>and</v>
      </c>
      <c r="F84" s="54" t="str">
        <f ca="1">IF(A83=" "," ",IF(E83="a plain gem"," ","that are "))</f>
        <v xml:space="preserve"> </v>
      </c>
      <c r="G84" s="54" t="str">
        <f ca="1">IF(H84="both",VLOOKUP(RANDBETWEEN(1,8),Table15[],2)," ")</f>
        <v>striped</v>
      </c>
      <c r="H84" s="54" t="str">
        <f ca="1">IF(AND(A83&gt;=1,A83&lt;=18),VLOOKUP(RANDBETWEEN(1,20),Table14[],2)," ")</f>
        <v>both</v>
      </c>
      <c r="I84" s="54" t="str">
        <f ca="1">IF(H84="both",VLOOKUP(RANDBETWEEN(1,11),Table14[],2)," ")</f>
        <v>white</v>
      </c>
      <c r="J84" s="54" t="str">
        <f ca="1">IF(H84="both","and"," ")</f>
        <v>and</v>
      </c>
      <c r="K84" s="54" t="str">
        <f ca="1">IF(H84="both",VLOOKUP(RANDBETWEEN(1,11),Table14[],2)," ")</f>
        <v>black</v>
      </c>
      <c r="L84" s="55" t="str">
        <f ca="1">IF(A83=" "," ","in color")</f>
        <v>in color</v>
      </c>
    </row>
    <row r="85" spans="1:13" ht="16.5" thickBot="1" x14ac:dyDescent="0.3">
      <c r="A85" s="73"/>
      <c r="B85" s="57" t="str">
        <f ca="1">IF(C83="a carved","It is carved with a depiction of"," ")</f>
        <v xml:space="preserve"> </v>
      </c>
      <c r="C85" s="57" t="str">
        <f ca="1">IF(B85="It is carved with a depiction of",VLOOKUP(RANDBETWEEN(1,6259),Table354[],2)," ")</f>
        <v xml:space="preserve"> </v>
      </c>
      <c r="D85" s="57" t="str">
        <f ca="1">IF(B85="It is carved with a depiction of",VLOOKUP(RANDBETWEEN(1,100),Table355[],2)," ")</f>
        <v xml:space="preserve"> </v>
      </c>
      <c r="E85" s="57" t="str">
        <f ca="1">IF(B85="It is carved with a depiction of",VLOOKUP(RANDBETWEEN(1,6259),Table354[],2)," ")</f>
        <v xml:space="preserve"> </v>
      </c>
      <c r="F85" s="57" t="str">
        <f ca="1">IF(B85="It is carved with a depiction of",VLOOKUP(RANDBETWEEN(1,2),Table357[],2)," ")</f>
        <v xml:space="preserve"> </v>
      </c>
      <c r="G85" s="57" t="str">
        <f ca="1">IF(B85="It is carved with a depiction of",VLOOKUP(RANDBETWEEN(1,25),Table358[],2)," ")</f>
        <v xml:space="preserve"> </v>
      </c>
      <c r="H85" s="57"/>
      <c r="I85" s="57"/>
      <c r="J85" s="57"/>
      <c r="K85" s="57"/>
      <c r="L85" s="58"/>
    </row>
    <row r="86" spans="1:13" ht="17.25" thickTop="1" thickBot="1" x14ac:dyDescent="0.3">
      <c r="A86" s="50"/>
    </row>
    <row r="87" spans="1:13" ht="17.25" thickTop="1" thickBot="1" x14ac:dyDescent="0.3">
      <c r="A87" s="59">
        <f ca="1">IF(AND($B$8&gt;=9,$B$8&lt;=18),9,IF(AND($C$8&gt;=9,$C$8&lt;18),9," "))</f>
        <v>9</v>
      </c>
      <c r="B87" s="60" t="str">
        <f ca="1">IF(AND(A87&gt;=1,A87&lt;=18),"You have found"," ")</f>
        <v>You have found</v>
      </c>
      <c r="C87" s="60" t="str">
        <f ca="1">IF(AND(A87&gt;=1,A87&lt;=18),IF(E87="a plain gem"," ",VLOOKUP(RANDBETWEEN(1,20),Table3[], 2))," ")</f>
        <v>a simple</v>
      </c>
      <c r="D87" s="60" t="str">
        <f ca="1">IF(A87=" "," ",IF(AND(A87&gt;=1,E87="a plain gem")," ",VLOOKUP(RANDBETWEEN(1,20),Table1[],2)))</f>
        <v>gold</v>
      </c>
      <c r="E87" s="60" t="str">
        <f ca="1">IF(AND(A87&gt;=1,A87&lt;=18), VLOOKUP(RANDBETWEEN(1,100),Table31[],2)," ")</f>
        <v>gimmal ring</v>
      </c>
      <c r="F87" s="60" t="str">
        <f ca="1">IF(AND(A87&gt;=1,A87&lt;=18),VLOOKUP(RANDBETWEEN(1,6),Table29[],2)," ")</f>
        <v>in very good condition.</v>
      </c>
      <c r="G87" s="60"/>
      <c r="H87" s="60"/>
      <c r="I87" s="60"/>
      <c r="J87" s="60"/>
      <c r="K87" s="60"/>
      <c r="L87" s="61"/>
    </row>
    <row r="88" spans="1:13" ht="16.5" thickTop="1" x14ac:dyDescent="0.25">
      <c r="A88" s="72"/>
      <c r="B88" s="62" t="str">
        <f ca="1">IF(AND(A87&gt;=1,E87="a plain gem")," ",IF(AND(A87&gt;=1,A87&lt;=18),"It has"," "))</f>
        <v>It has</v>
      </c>
      <c r="C88" s="62">
        <f ca="1">IF(AND(A87&gt;=1,A87&lt;=18),IF(E87="a plain gem", "It is", VLOOKUP(RANDBETWEEN(1,4),Table36[],2))," ")</f>
        <v>2</v>
      </c>
      <c r="D88" s="62" t="str">
        <f ca="1">IF(AND(A87&gt;=1,A87&lt;=18),VLOOKUP(RANDBETWEEN(1,20),Table13[],2)," ")</f>
        <v>heart shaped</v>
      </c>
      <c r="E88" s="62" t="str">
        <f ca="1">IF(A87=" ", " ",IF(AND(A87&gt;=1,A87&lt;=18),IF(E87="a plain gem","and","gems")))</f>
        <v>gems</v>
      </c>
      <c r="F88" s="62" t="str">
        <f ca="1">IF(A87=" "," ",IF(E87="a plain gem"," ","that are "))</f>
        <v xml:space="preserve">that are </v>
      </c>
      <c r="G88" s="62" t="str">
        <f ca="1">IF(H88="both",VLOOKUP(RANDBETWEEN(1,8),Table15[],2)," ")</f>
        <v xml:space="preserve"> </v>
      </c>
      <c r="H88" s="62" t="str">
        <f ca="1">IF(AND(A87&gt;=1,A87&lt;=18),VLOOKUP(RANDBETWEEN(1,20),Table14[],2)," ")</f>
        <v>green</v>
      </c>
      <c r="I88" s="62" t="str">
        <f ca="1">IF(H88="both",VLOOKUP(RANDBETWEEN(1,11),Table14[],2)," ")</f>
        <v xml:space="preserve"> </v>
      </c>
      <c r="J88" s="62" t="str">
        <f ca="1">IF(H88="both","and"," ")</f>
        <v xml:space="preserve"> </v>
      </c>
      <c r="K88" s="62" t="str">
        <f ca="1">IF(H88="both",VLOOKUP(RANDBETWEEN(1,11),Table14[],2)," ")</f>
        <v xml:space="preserve"> </v>
      </c>
      <c r="L88" s="63" t="str">
        <f ca="1">IF(A87=" "," ","in color")</f>
        <v>in color</v>
      </c>
    </row>
    <row r="89" spans="1:13" ht="16.5" thickBot="1" x14ac:dyDescent="0.3">
      <c r="A89" s="73"/>
      <c r="B89" s="64" t="str">
        <f ca="1">IF(C87="a carved","It is carved with a depiction of"," ")</f>
        <v xml:space="preserve"> </v>
      </c>
      <c r="C89" s="65" t="str">
        <f ca="1">IF(B89="It is carved with a depiction of",VLOOKUP(RANDBETWEEN(1,6259),Table354[],2)," ")</f>
        <v xml:space="preserve"> </v>
      </c>
      <c r="D89" s="65" t="str">
        <f ca="1">IF(B89="It is carved with a depiction of",VLOOKUP(RANDBETWEEN(1,100),Table355[],2)," ")</f>
        <v xml:space="preserve"> </v>
      </c>
      <c r="E89" s="65" t="str">
        <f ca="1">IF(B89="It is carved with a depiction of",VLOOKUP(RANDBETWEEN(1,6259),Table354[],2)," ")</f>
        <v xml:space="preserve"> </v>
      </c>
      <c r="F89" s="65" t="str">
        <f ca="1">IF(B89="It is carved with a depiction of",VLOOKUP(RANDBETWEEN(1,2),Table357[],2)," ")</f>
        <v xml:space="preserve"> </v>
      </c>
      <c r="G89" s="65" t="str">
        <f ca="1">IF(B89="It is carved with a depiction of",VLOOKUP(RANDBETWEEN(1,25),Table358[],2)," ")</f>
        <v xml:space="preserve"> </v>
      </c>
      <c r="H89" s="65"/>
      <c r="I89" s="65"/>
      <c r="J89" s="65"/>
      <c r="K89" s="65"/>
      <c r="L89" s="66"/>
    </row>
    <row r="90" spans="1:13" ht="17.25" thickTop="1" thickBot="1" x14ac:dyDescent="0.3">
      <c r="A90" s="50"/>
      <c r="B90" s="79"/>
    </row>
    <row r="91" spans="1:13" ht="17.25" thickTop="1" thickBot="1" x14ac:dyDescent="0.3">
      <c r="A91" s="68">
        <f ca="1">IF(AND($B$8&gt;=10,$B$8&lt;=18),10,IF(AND($C$8&gt;=10,$C$8&lt;18),10," "))</f>
        <v>10</v>
      </c>
      <c r="B91" s="52" t="str">
        <f ca="1">IF(AND(A91&gt;=1,A91&lt;=18),"You have found"," ")</f>
        <v>You have found</v>
      </c>
      <c r="C91" s="52" t="str">
        <f ca="1">IF(AND(A91&gt;=1,A91&lt;=18),IF(E91="a plain gem"," ",VLOOKUP(RANDBETWEEN(1,20),Table3[], 2))," ")</f>
        <v>a dwarven</v>
      </c>
      <c r="D91" s="52" t="str">
        <f ca="1">IF(A91=" "," ",IF(AND(A91&gt;=1,E91="a plain gem")," ",VLOOKUP(RANDBETWEEN(1,20),Table1[],2)))</f>
        <v>antler</v>
      </c>
      <c r="E91" s="52" t="str">
        <f ca="1">IF(AND(A91&gt;=1,A91&lt;=18), VLOOKUP(RANDBETWEEN(1,100),Table31[],2)," ")</f>
        <v>torque necklace</v>
      </c>
      <c r="F91" s="52" t="str">
        <f ca="1">IF(AND(A91&gt;=1,A91&lt;=18),VLOOKUP(RANDBETWEEN(1,6),Table29[],2)," ")</f>
        <v>in very good condition.</v>
      </c>
      <c r="G91" s="52"/>
      <c r="H91" s="52"/>
      <c r="I91" s="52"/>
      <c r="J91" s="52"/>
      <c r="K91" s="52"/>
      <c r="L91" s="53"/>
    </row>
    <row r="92" spans="1:13" ht="16.5" thickTop="1" x14ac:dyDescent="0.25">
      <c r="A92" s="72"/>
      <c r="B92" s="54" t="str">
        <f ca="1">IF(AND(A91&gt;=1,E91="a plain gem")," ",IF(AND(A91&gt;=1,A91&lt;=18),"It has"," "))</f>
        <v>It has</v>
      </c>
      <c r="C92" s="54">
        <f ca="1">IF(AND(A91&gt;=1,A91&lt;=18),IF(E91="a plain gem", "It is", VLOOKUP(RANDBETWEEN(1,4),Table36[],2))," ")</f>
        <v>3</v>
      </c>
      <c r="D92" s="54" t="str">
        <f ca="1">IF(AND(A91&gt;=1,A91&lt;=18),VLOOKUP(RANDBETWEEN(1,20),Table13[],2)," ")</f>
        <v>princess shaped</v>
      </c>
      <c r="E92" s="54" t="str">
        <f ca="1">IF(A91=" ", " ",IF(AND(A91&gt;=1,A91&lt;=18),IF(E91="a plain gem","and","gems")))</f>
        <v>gems</v>
      </c>
      <c r="F92" s="54" t="str">
        <f ca="1">IF(A91=" "," ",IF(E91="a plain gem"," ","that are "))</f>
        <v xml:space="preserve">that are </v>
      </c>
      <c r="G92" s="54" t="str">
        <f ca="1">IF(H92="both",VLOOKUP(RANDBETWEEN(1,8),Table15[],2)," ")</f>
        <v xml:space="preserve"> </v>
      </c>
      <c r="H92" s="54" t="str">
        <f ca="1">IF(AND(A91&gt;=1,A91&lt;=18),VLOOKUP(RANDBETWEEN(1,20),Table14[],2)," ")</f>
        <v>gray</v>
      </c>
      <c r="I92" s="54" t="str">
        <f ca="1">IF(H92="both",VLOOKUP(RANDBETWEEN(1,11),Table14[],2)," ")</f>
        <v xml:space="preserve"> </v>
      </c>
      <c r="J92" s="54" t="str">
        <f ca="1">IF(H92="both","and"," ")</f>
        <v xml:space="preserve"> </v>
      </c>
      <c r="K92" s="54" t="str">
        <f ca="1">IF(H92="both",VLOOKUP(RANDBETWEEN(1,11),Table14[],2)," ")</f>
        <v xml:space="preserve"> </v>
      </c>
      <c r="L92" s="55" t="str">
        <f ca="1">IF(A91=" "," ","in color")</f>
        <v>in color</v>
      </c>
    </row>
    <row r="93" spans="1:13" ht="16.5" thickBot="1" x14ac:dyDescent="0.3">
      <c r="A93" s="73"/>
      <c r="B93" s="56" t="str">
        <f ca="1">IF(C91="a carved","It is carved with a depiction of"," ")</f>
        <v xml:space="preserve"> </v>
      </c>
      <c r="C93" s="57" t="str">
        <f ca="1">IF(B93="It is carved with a depiction of",VLOOKUP(RANDBETWEEN(1,6259),Table354[],2)," ")</f>
        <v xml:space="preserve"> </v>
      </c>
      <c r="D93" s="57" t="str">
        <f ca="1">IF(B93="It is carved with a depiction of",VLOOKUP(RANDBETWEEN(1,100),Table355[],2)," ")</f>
        <v xml:space="preserve"> </v>
      </c>
      <c r="E93" s="57" t="str">
        <f ca="1">IF(B93="It is carved with a depiction of",VLOOKUP(RANDBETWEEN(1,6259),Table354[],2)," ")</f>
        <v xml:space="preserve"> </v>
      </c>
      <c r="F93" s="57" t="str">
        <f ca="1">IF(B93="It is carved with a depiction of",VLOOKUP(RANDBETWEEN(1,2),Table357[],2)," ")</f>
        <v xml:space="preserve"> </v>
      </c>
      <c r="G93" s="57" t="str">
        <f ca="1">IF(B93="It is carved with a depiction of",VLOOKUP(RANDBETWEEN(1,25),Table358[],2)," ")</f>
        <v xml:space="preserve"> </v>
      </c>
      <c r="H93" s="57"/>
      <c r="I93" s="57"/>
      <c r="J93" s="57"/>
      <c r="K93" s="57"/>
      <c r="L93" s="58"/>
    </row>
    <row r="94" spans="1:13" ht="17.25" thickTop="1" thickBot="1" x14ac:dyDescent="0.3">
      <c r="A94" s="50"/>
      <c r="I94" s="86"/>
      <c r="J94" s="85"/>
      <c r="M94" s="85"/>
    </row>
    <row r="95" spans="1:13" ht="17.25" thickTop="1" thickBot="1" x14ac:dyDescent="0.3">
      <c r="A95" s="69">
        <f ca="1">IF(AND($B$8&gt;=11,$B$8&lt;=18),11,IF(AND($C$8&gt;=11,$C$8&lt;18),11," "))</f>
        <v>11</v>
      </c>
      <c r="B95" s="60" t="str">
        <f ca="1">IF(AND(A95&gt;=1,A95&lt;=18),"You have found"," ")</f>
        <v>You have found</v>
      </c>
      <c r="C95" s="60" t="str">
        <f ca="1">IF(AND(A95&gt;=1,A95&lt;=18),IF(E95="a plain gem"," ",VLOOKUP(RANDBETWEEN(1,20),Table3[], 2))," ")</f>
        <v xml:space="preserve"> </v>
      </c>
      <c r="D95" s="60" t="str">
        <f ca="1">IF(A95=" "," ",IF(AND(A95&gt;=1,E95="a plain gem")," ",VLOOKUP(RANDBETWEEN(1,20),Table1[],2)))</f>
        <v xml:space="preserve"> </v>
      </c>
      <c r="E95" s="60" t="str">
        <f ca="1">IF(AND(A95&gt;=1,A95&lt;=18), VLOOKUP(RANDBETWEEN(1,100),Table31[],2)," ")</f>
        <v>a plain gem</v>
      </c>
      <c r="F95" s="60" t="str">
        <f ca="1">IF(AND(A95&gt;=1,A95&lt;=18),VLOOKUP(RANDBETWEEN(1,6),Table29[],2)," ")</f>
        <v>in poor condition.</v>
      </c>
      <c r="G95" s="60"/>
      <c r="H95" s="60"/>
      <c r="I95" s="60"/>
      <c r="J95" s="60"/>
      <c r="K95" s="60"/>
      <c r="L95" s="61"/>
    </row>
    <row r="96" spans="1:13" ht="16.5" thickTop="1" x14ac:dyDescent="0.25">
      <c r="A96" s="72"/>
      <c r="B96" s="62" t="str">
        <f ca="1">IF(AND(A95&gt;=1,E95="a plain gem")," ",IF(AND(A95&gt;=1,A95&lt;=18),"It has"," "))</f>
        <v xml:space="preserve"> </v>
      </c>
      <c r="C96" s="62" t="str">
        <f ca="1">IF(AND(A95&gt;=1,A95&lt;=18),IF(E95="a plain gem", "It is", VLOOKUP(RANDBETWEEN(1,4),Table36[],2))," ")</f>
        <v>It is</v>
      </c>
      <c r="D96" s="62" t="str">
        <f ca="1">IF(AND(A95&gt;=1,A95&lt;=18),VLOOKUP(RANDBETWEEN(1,20),Table13[],2)," ")</f>
        <v>natural shaped</v>
      </c>
      <c r="E96" s="62" t="str">
        <f ca="1">IF(A95=" ", " ",IF(AND(A95&gt;=1,A95&lt;=18),IF(E95="a plain gem","and","gems")))</f>
        <v>and</v>
      </c>
      <c r="F96" s="62" t="str">
        <f ca="1">IF(A95=" "," ",IF(E95="a plain gem"," ","that are "))</f>
        <v xml:space="preserve"> </v>
      </c>
      <c r="G96" s="62" t="str">
        <f ca="1">IF(H96="both",VLOOKUP(RANDBETWEEN(1,8),Table15[],2)," ")</f>
        <v xml:space="preserve"> </v>
      </c>
      <c r="H96" s="62" t="str">
        <f ca="1">IF(AND(A95&gt;=1,A95&lt;=18),VLOOKUP(RANDBETWEEN(1,20),Table14[],2)," ")</f>
        <v>brown</v>
      </c>
      <c r="I96" s="62" t="str">
        <f ca="1">IF(H96="both",VLOOKUP(RANDBETWEEN(1,11),Table14[],2)," ")</f>
        <v xml:space="preserve"> </v>
      </c>
      <c r="J96" s="62" t="str">
        <f ca="1">IF(H96="both","and"," ")</f>
        <v xml:space="preserve"> </v>
      </c>
      <c r="K96" s="62" t="str">
        <f ca="1">IF(H96="both",VLOOKUP(RANDBETWEEN(1,11),Table14[],2)," ")</f>
        <v xml:space="preserve"> </v>
      </c>
      <c r="L96" s="63" t="str">
        <f ca="1">IF(A95=" "," ","in color")</f>
        <v>in color</v>
      </c>
    </row>
    <row r="97" spans="1:12" ht="16.5" thickBot="1" x14ac:dyDescent="0.3">
      <c r="A97" s="73"/>
      <c r="B97" s="64" t="str">
        <f ca="1">IF(C95="a carved","It is carved with a depiction of"," ")</f>
        <v xml:space="preserve"> </v>
      </c>
      <c r="C97" s="65" t="str">
        <f ca="1">IF(B97="It is carved with a depiction of",VLOOKUP(RANDBETWEEN(1,6259),Table354[],2)," ")</f>
        <v xml:space="preserve"> </v>
      </c>
      <c r="D97" s="65" t="str">
        <f ca="1">IF(B97="It is carved with a depiction of",VLOOKUP(RANDBETWEEN(1,100),Table355[],2)," ")</f>
        <v xml:space="preserve"> </v>
      </c>
      <c r="E97" s="65" t="str">
        <f ca="1">IF(B97="It is carved with a depiction of",VLOOKUP(RANDBETWEEN(1,6259),Table354[],2)," ")</f>
        <v xml:space="preserve"> </v>
      </c>
      <c r="F97" s="65" t="str">
        <f ca="1">IF(B97="It is carved with a depiction of",VLOOKUP(RANDBETWEEN(1,2),Table357[],2)," ")</f>
        <v xml:space="preserve"> </v>
      </c>
      <c r="G97" s="65" t="str">
        <f ca="1">IF(B97="It is carved with a depiction of",VLOOKUP(RANDBETWEEN(1,25),Table358[],2)," ")</f>
        <v xml:space="preserve"> </v>
      </c>
      <c r="H97" s="65"/>
      <c r="I97" s="65"/>
      <c r="J97" s="65"/>
      <c r="K97" s="65"/>
      <c r="L97" s="66"/>
    </row>
    <row r="98" spans="1:12" ht="17.25" thickTop="1" thickBot="1" x14ac:dyDescent="0.3">
      <c r="A98" s="80"/>
      <c r="B98" s="79"/>
      <c r="C98" s="79"/>
      <c r="D98" s="79"/>
      <c r="E98" s="79"/>
      <c r="F98" s="79"/>
      <c r="G98" s="79"/>
      <c r="H98" s="79"/>
      <c r="I98" s="79"/>
      <c r="J98" s="79"/>
      <c r="K98" s="79"/>
      <c r="L98" s="79"/>
    </row>
    <row r="99" spans="1:12" ht="17.25" thickTop="1" thickBot="1" x14ac:dyDescent="0.3">
      <c r="A99" s="68" t="str">
        <f ca="1">IF(AND($B$8&gt;=12,$B$8&lt;=18),12,IF(AND($C$8&gt;=12,$C$8&lt;18),12," "))</f>
        <v xml:space="preserve"> </v>
      </c>
      <c r="B99" s="52" t="str">
        <f ca="1">IF(AND(A99&gt;=1,A99&lt;=18),"You have found"," ")</f>
        <v xml:space="preserve"> </v>
      </c>
      <c r="C99" s="52" t="str">
        <f ca="1">IF(AND(A99&gt;=1,A99&lt;=18),IF(E99="a plain gem"," ",VLOOKUP(RANDBETWEEN(1,20),Table3[], 2))," ")</f>
        <v xml:space="preserve"> </v>
      </c>
      <c r="D99" s="52" t="str">
        <f ca="1">IF(A99=" "," ",IF(AND(A99&gt;=1,E99="a plain gem")," ",VLOOKUP(RANDBETWEEN(1,20),Table1[],2)))</f>
        <v xml:space="preserve"> </v>
      </c>
      <c r="E99" s="52" t="str">
        <f ca="1">IF(AND(A99&gt;=1,A99&lt;=18), VLOOKUP(RANDBETWEEN(1,100),Table31[],2)," ")</f>
        <v xml:space="preserve"> </v>
      </c>
      <c r="F99" s="52" t="str">
        <f ca="1">IF(AND(A99&gt;=1,A99&lt;=18),VLOOKUP(RANDBETWEEN(1,6),Table29[],2)," ")</f>
        <v xml:space="preserve"> </v>
      </c>
      <c r="G99" s="52"/>
      <c r="H99" s="52"/>
      <c r="I99" s="52"/>
      <c r="J99" s="52"/>
      <c r="K99" s="52"/>
      <c r="L99" s="53"/>
    </row>
    <row r="100" spans="1:12" ht="16.5" thickTop="1" x14ac:dyDescent="0.25">
      <c r="A100" s="72"/>
      <c r="B100" s="54" t="str">
        <f ca="1">IF(AND(A99&gt;=1,E99="a plain gem")," ",IF(AND(A99&gt;=1,A99&lt;=18),"It has"," "))</f>
        <v xml:space="preserve"> </v>
      </c>
      <c r="C100" s="54" t="str">
        <f ca="1">IF(AND(A99&gt;=1,A99&lt;=18),IF(E99="a plain gem", "It is", VLOOKUP(RANDBETWEEN(1,4),Table36[],2))," ")</f>
        <v xml:space="preserve"> </v>
      </c>
      <c r="D100" s="54" t="str">
        <f ca="1">IF(AND(A99&gt;=1,A99&lt;=18),VLOOKUP(RANDBETWEEN(1,20),Table13[],2)," ")</f>
        <v xml:space="preserve"> </v>
      </c>
      <c r="E100" s="54" t="str">
        <f ca="1">IF(A99=" ", " ",IF(AND(A99&gt;=1,A99&lt;=18),IF(E99="a plain gem","and","gems")))</f>
        <v xml:space="preserve"> </v>
      </c>
      <c r="F100" s="54" t="str">
        <f ca="1">IF(A99=" "," ",IF(E99="a plain gem"," ","that are "))</f>
        <v xml:space="preserve"> </v>
      </c>
      <c r="G100" s="54" t="str">
        <f ca="1">IF(H100="both",VLOOKUP(RANDBETWEEN(1,8),Table15[],2)," ")</f>
        <v xml:space="preserve"> </v>
      </c>
      <c r="H100" s="54" t="str">
        <f ca="1">IF(AND(A99&gt;=1,A99&lt;=18),VLOOKUP(RANDBETWEEN(1,20),Table14[],2)," ")</f>
        <v xml:space="preserve"> </v>
      </c>
      <c r="I100" s="54" t="str">
        <f ca="1">IF(H100="both",VLOOKUP(RANDBETWEEN(1,11),Table14[],2)," ")</f>
        <v xml:space="preserve"> </v>
      </c>
      <c r="J100" s="54" t="str">
        <f ca="1">IF(H100="both","and"," ")</f>
        <v xml:space="preserve"> </v>
      </c>
      <c r="K100" s="54" t="str">
        <f ca="1">IF(H100="both",VLOOKUP(RANDBETWEEN(1,11),Table14[],2)," ")</f>
        <v xml:space="preserve"> </v>
      </c>
      <c r="L100" s="55" t="str">
        <f ca="1">IF(A99=" "," ","in color")</f>
        <v xml:space="preserve"> </v>
      </c>
    </row>
    <row r="101" spans="1:12" ht="16.5" thickBot="1" x14ac:dyDescent="0.3">
      <c r="A101" s="73"/>
      <c r="B101" s="56" t="str">
        <f ca="1">IF(C99="a carved","It is carved with a depiction of"," ")</f>
        <v xml:space="preserve"> </v>
      </c>
      <c r="C101" s="57" t="str">
        <f ca="1">IF(B101="It is carved with a depiction of",VLOOKUP(RANDBETWEEN(1,6259),Table354[],2)," ")</f>
        <v xml:space="preserve"> </v>
      </c>
      <c r="D101" s="57" t="str">
        <f ca="1">IF(B101="It is carved with a depiction of",VLOOKUP(RANDBETWEEN(1,100),Table355[],2)," ")</f>
        <v xml:space="preserve"> </v>
      </c>
      <c r="E101" s="57" t="str">
        <f ca="1">IF(B101="It is carved with a depiction of",VLOOKUP(RANDBETWEEN(1,6259),Table354[],2)," ")</f>
        <v xml:space="preserve"> </v>
      </c>
      <c r="F101" s="57" t="str">
        <f ca="1">IF(B101="It is carved with a depiction of",VLOOKUP(RANDBETWEEN(1,2),Table357[],2)," ")</f>
        <v xml:space="preserve"> </v>
      </c>
      <c r="G101" s="57" t="str">
        <f ca="1">IF(B101="It is carved with a depiction of",VLOOKUP(RANDBETWEEN(1,25),Table358[],2)," ")</f>
        <v xml:space="preserve"> </v>
      </c>
      <c r="H101" s="57"/>
      <c r="I101" s="57"/>
      <c r="J101" s="57"/>
      <c r="K101" s="57"/>
      <c r="L101" s="58"/>
    </row>
    <row r="102" spans="1:12" ht="17.25" thickTop="1" thickBot="1" x14ac:dyDescent="0.3">
      <c r="A102" s="50"/>
    </row>
    <row r="103" spans="1:12" ht="17.25" thickTop="1" thickBot="1" x14ac:dyDescent="0.3">
      <c r="A103" s="69" t="str">
        <f ca="1">IF(AND($B$8&gt;=13,$B$8&lt;=18),13,IF(AND($C$8&gt;=13,$C$8&lt;18),13," "))</f>
        <v xml:space="preserve"> </v>
      </c>
      <c r="B103" s="60" t="str">
        <f ca="1">IF(AND(A103&gt;=1,A103&lt;=18),"You have found"," ")</f>
        <v xml:space="preserve"> </v>
      </c>
      <c r="C103" s="60" t="str">
        <f ca="1">IF(AND(A103&gt;=1,A103&lt;=18),IF(E103="a plain gem"," ",VLOOKUP(RANDBETWEEN(1,20),Table3[], 2))," ")</f>
        <v xml:space="preserve"> </v>
      </c>
      <c r="D103" s="60" t="str">
        <f ca="1">IF(A103=" "," ",IF(AND(A103&gt;=1,E103="a plain gem")," ",VLOOKUP(RANDBETWEEN(1,20),Table1[],2)))</f>
        <v xml:space="preserve"> </v>
      </c>
      <c r="E103" s="60" t="str">
        <f ca="1">IF(AND(A103&gt;=1,A103&lt;=18), VLOOKUP(RANDBETWEEN(1,100),Table31[],2)," ")</f>
        <v xml:space="preserve"> </v>
      </c>
      <c r="F103" s="60" t="str">
        <f ca="1">IF(AND(A103&gt;=1,A103&lt;=18),VLOOKUP(RANDBETWEEN(1,6),Table29[],2)," ")</f>
        <v xml:space="preserve"> </v>
      </c>
      <c r="G103" s="60"/>
      <c r="H103" s="60"/>
      <c r="I103" s="60"/>
      <c r="J103" s="60"/>
      <c r="K103" s="60"/>
      <c r="L103" s="61"/>
    </row>
    <row r="104" spans="1:12" ht="16.5" thickTop="1" x14ac:dyDescent="0.25">
      <c r="A104" s="72"/>
      <c r="B104" s="62" t="str">
        <f ca="1">IF(AND(A103&gt;=1,E103="a plain gem")," ",IF(AND(A103&gt;=1,A103&lt;=18),"It has"," "))</f>
        <v xml:space="preserve"> </v>
      </c>
      <c r="C104" s="62" t="str">
        <f ca="1">IF(AND(A103&gt;=1,A103&lt;=18),IF(E103="a plain gem", "It is", VLOOKUP(RANDBETWEEN(1,4),Table36[],2))," ")</f>
        <v xml:space="preserve"> </v>
      </c>
      <c r="D104" s="62" t="str">
        <f ca="1">IF(AND(A103&gt;=1,A103&lt;=18),VLOOKUP(RANDBETWEEN(1,20),Table13[],2)," ")</f>
        <v xml:space="preserve"> </v>
      </c>
      <c r="E104" s="62" t="str">
        <f ca="1">IF(A103=" ", " ",IF(AND(A103&gt;=1,A103&lt;=18),IF(E103="a plain gem","and","gems")))</f>
        <v xml:space="preserve"> </v>
      </c>
      <c r="F104" s="62" t="str">
        <f ca="1">IF(A103=" "," ",IF(E103="a plain gem"," ","that are "))</f>
        <v xml:space="preserve"> </v>
      </c>
      <c r="G104" s="62" t="str">
        <f ca="1">IF(H104="both",VLOOKUP(RANDBETWEEN(1,8),Table15[],2)," ")</f>
        <v xml:space="preserve"> </v>
      </c>
      <c r="H104" s="62" t="str">
        <f ca="1">IF(AND(A103&gt;=1,A103&lt;=18),VLOOKUP(RANDBETWEEN(1,20),Table14[],2)," ")</f>
        <v xml:space="preserve"> </v>
      </c>
      <c r="I104" s="62" t="str">
        <f ca="1">IF(H104="both",VLOOKUP(RANDBETWEEN(1,11),Table14[],2)," ")</f>
        <v xml:space="preserve"> </v>
      </c>
      <c r="J104" s="62" t="str">
        <f ca="1">IF(H104="both","and"," ")</f>
        <v xml:space="preserve"> </v>
      </c>
      <c r="K104" s="62" t="str">
        <f ca="1">IF(H104="both",VLOOKUP(RANDBETWEEN(1,11),Table14[],2)," ")</f>
        <v xml:space="preserve"> </v>
      </c>
      <c r="L104" s="63" t="str">
        <f ca="1">IF(A103=" "," ","in color")</f>
        <v xml:space="preserve"> </v>
      </c>
    </row>
    <row r="105" spans="1:12" ht="16.5" thickBot="1" x14ac:dyDescent="0.3">
      <c r="A105" s="73"/>
      <c r="B105" s="64" t="str">
        <f ca="1">IF(C103="a carved","It is carved with a depiction of"," ")</f>
        <v xml:space="preserve"> </v>
      </c>
      <c r="C105" s="65" t="str">
        <f ca="1">IF(B105="It is carved with a depiction of",VLOOKUP(RANDBETWEEN(1,6259),Table354[],2)," ")</f>
        <v xml:space="preserve"> </v>
      </c>
      <c r="D105" s="65" t="str">
        <f ca="1">IF(B105="It is carved with a depiction of",VLOOKUP(RANDBETWEEN(1,100),Table355[],2)," ")</f>
        <v xml:space="preserve"> </v>
      </c>
      <c r="E105" s="65" t="str">
        <f ca="1">IF(B105="It is carved with a depiction of",VLOOKUP(RANDBETWEEN(1,6259),Table354[],2)," ")</f>
        <v xml:space="preserve"> </v>
      </c>
      <c r="F105" s="65" t="str">
        <f ca="1">IF(B105="It is carved with a depiction of",VLOOKUP(RANDBETWEEN(1,2),Table357[],2)," ")</f>
        <v xml:space="preserve"> </v>
      </c>
      <c r="G105" s="65" t="str">
        <f ca="1">IF(B105="It is carved with a depiction of",VLOOKUP(RANDBETWEEN(1,25),Table358[],2)," ")</f>
        <v xml:space="preserve"> </v>
      </c>
      <c r="H105" s="65"/>
      <c r="I105" s="65"/>
      <c r="J105" s="65"/>
      <c r="K105" s="65"/>
      <c r="L105" s="66"/>
    </row>
    <row r="106" spans="1:12" ht="17.25" thickTop="1" thickBot="1" x14ac:dyDescent="0.3">
      <c r="A106" s="50"/>
    </row>
    <row r="107" spans="1:12" ht="17.25" thickTop="1" thickBot="1" x14ac:dyDescent="0.3">
      <c r="A107" s="51" t="str">
        <f ca="1">IF(AND($B$8&gt;=14,$B$8&lt;=18),14,IF(AND($C$8&gt;=14,$C$8&lt;18),14," "))</f>
        <v xml:space="preserve"> </v>
      </c>
      <c r="B107" s="52" t="str">
        <f ca="1">IF(AND(A107&gt;=1,A107&lt;=18),"You have found"," ")</f>
        <v xml:space="preserve"> </v>
      </c>
      <c r="C107" s="52" t="str">
        <f ca="1">IF(AND(A107&gt;=1,A107&lt;=18),IF(E107="a plain gem"," ",VLOOKUP(RANDBETWEEN(1,20),Table3[], 2))," ")</f>
        <v xml:space="preserve"> </v>
      </c>
      <c r="D107" s="52" t="str">
        <f ca="1">IF(A107=" "," ",IF(AND(A107&gt;=1,E107="a plain gem")," ",VLOOKUP(RANDBETWEEN(1,20),Table1[],2)))</f>
        <v xml:space="preserve"> </v>
      </c>
      <c r="E107" s="52" t="str">
        <f ca="1">IF(AND(A107&gt;=1,A107&lt;=18), VLOOKUP(RANDBETWEEN(1,100),Table31[],2)," ")</f>
        <v xml:space="preserve"> </v>
      </c>
      <c r="F107" s="52" t="str">
        <f ca="1">IF(AND(A107&gt;=1,A107&lt;=18),VLOOKUP(RANDBETWEEN(1,6),Table29[],2)," ")</f>
        <v xml:space="preserve"> </v>
      </c>
      <c r="G107" s="52"/>
      <c r="H107" s="52"/>
      <c r="I107" s="52"/>
      <c r="J107" s="52"/>
      <c r="K107" s="52"/>
      <c r="L107" s="53"/>
    </row>
    <row r="108" spans="1:12" ht="16.5" thickTop="1" x14ac:dyDescent="0.25">
      <c r="A108" s="72"/>
      <c r="B108" s="54" t="str">
        <f ca="1">IF(AND(A107&gt;=1,E107="a plain gem")," ",IF(AND(A107&gt;=1,A107&lt;=18),"It has"," "))</f>
        <v xml:space="preserve"> </v>
      </c>
      <c r="C108" s="54" t="str">
        <f ca="1">IF(AND(A107&gt;=1,A107&lt;=18),IF(E107="a plain gem", "It is", VLOOKUP(RANDBETWEEN(1,4),Table36[],2))," ")</f>
        <v xml:space="preserve"> </v>
      </c>
      <c r="D108" s="54" t="str">
        <f ca="1">IF(AND(A107&gt;=1,A107&lt;=18),VLOOKUP(RANDBETWEEN(1,20),Table13[],2)," ")</f>
        <v xml:space="preserve"> </v>
      </c>
      <c r="E108" s="54" t="str">
        <f ca="1">IF(A107=" ", " ",IF(AND(A107&gt;=1,A107&lt;=18),IF(E107="a plain gem","and","gems")))</f>
        <v xml:space="preserve"> </v>
      </c>
      <c r="F108" s="54" t="str">
        <f ca="1">IF(A107=" "," ",IF(E107="a plain gem"," ","that are "))</f>
        <v xml:space="preserve"> </v>
      </c>
      <c r="G108" s="54" t="str">
        <f ca="1">IF(H108="both",VLOOKUP(RANDBETWEEN(1,8),Table15[],2)," ")</f>
        <v xml:space="preserve"> </v>
      </c>
      <c r="H108" s="54" t="str">
        <f ca="1">IF(AND(A107&gt;=1,A107&lt;=18),VLOOKUP(RANDBETWEEN(1,20),Table14[],2)," ")</f>
        <v xml:space="preserve"> </v>
      </c>
      <c r="I108" s="54" t="str">
        <f ca="1">IF(H108="both",VLOOKUP(RANDBETWEEN(1,11),Table14[],2)," ")</f>
        <v xml:space="preserve"> </v>
      </c>
      <c r="J108" s="54" t="str">
        <f ca="1">IF(H108="both","and"," ")</f>
        <v xml:space="preserve"> </v>
      </c>
      <c r="K108" s="54" t="str">
        <f ca="1">IF(H108="both",VLOOKUP(RANDBETWEEN(1,11),Table14[],2)," ")</f>
        <v xml:space="preserve"> </v>
      </c>
      <c r="L108" s="55" t="str">
        <f ca="1">IF(A107=" "," ","in color")</f>
        <v xml:space="preserve"> </v>
      </c>
    </row>
    <row r="109" spans="1:12" ht="16.5" thickBot="1" x14ac:dyDescent="0.3">
      <c r="A109" s="73"/>
      <c r="B109" s="56" t="str">
        <f ca="1">IF(C107="a carved","It is carved with a depiction of"," ")</f>
        <v xml:space="preserve"> </v>
      </c>
      <c r="C109" s="57" t="str">
        <f ca="1">IF(B109="It is carved with a depiction of",VLOOKUP(RANDBETWEEN(1,6259),Table354[],2)," ")</f>
        <v xml:space="preserve"> </v>
      </c>
      <c r="D109" s="57" t="str">
        <f ca="1">IF(B109="It is carved with a depiction of",VLOOKUP(RANDBETWEEN(1,100),Table355[],2)," ")</f>
        <v xml:space="preserve"> </v>
      </c>
      <c r="E109" s="57" t="str">
        <f ca="1">IF(B109="It is carved with a depiction of",VLOOKUP(RANDBETWEEN(1,6259),Table354[],2)," ")</f>
        <v xml:space="preserve"> </v>
      </c>
      <c r="F109" s="57" t="str">
        <f ca="1">IF(B109="It is carved with a depiction of",VLOOKUP(RANDBETWEEN(1,2),Table357[],2)," ")</f>
        <v xml:space="preserve"> </v>
      </c>
      <c r="G109" s="57" t="str">
        <f ca="1">IF(B109="It is carved with a depiction of",VLOOKUP(RANDBETWEEN(1,25),Table358[],2)," ")</f>
        <v xml:space="preserve"> </v>
      </c>
      <c r="H109" s="57"/>
      <c r="I109" s="57"/>
      <c r="J109" s="57"/>
      <c r="K109" s="57"/>
      <c r="L109" s="58"/>
    </row>
    <row r="110" spans="1:12" ht="17.25" thickTop="1" thickBot="1" x14ac:dyDescent="0.3">
      <c r="A110" s="50"/>
    </row>
    <row r="111" spans="1:12" ht="17.25" thickTop="1" thickBot="1" x14ac:dyDescent="0.3">
      <c r="A111" s="59" t="str">
        <f ca="1">IF(AND($B$8&gt;=15,$B$8&lt;=18),15,IF(AND($C$8&gt;=15,$C$8&lt;18),15," "))</f>
        <v xml:space="preserve"> </v>
      </c>
      <c r="B111" s="60" t="str">
        <f ca="1">IF(AND(A111&gt;=1,A111&lt;=18),"You have found"," ")</f>
        <v xml:space="preserve"> </v>
      </c>
      <c r="C111" s="60" t="str">
        <f ca="1">IF(AND(A111&gt;=1,A111&lt;=18),IF(E111="a plain gem"," ",VLOOKUP(RANDBETWEEN(1,20),Table3[], 2))," ")</f>
        <v xml:space="preserve"> </v>
      </c>
      <c r="D111" s="60" t="str">
        <f ca="1">IF(A111=" "," ",IF(AND(A111&gt;=1,E111="a plain gem")," ",VLOOKUP(RANDBETWEEN(1,20),Table1[],2)))</f>
        <v xml:space="preserve"> </v>
      </c>
      <c r="E111" s="60" t="str">
        <f ca="1">IF(AND(A111&gt;=1,A111&lt;=18), VLOOKUP(RANDBETWEEN(1,100),Table31[],2)," ")</f>
        <v xml:space="preserve"> </v>
      </c>
      <c r="F111" s="60" t="str">
        <f ca="1">IF(AND(A111&gt;=1,A111&lt;=18),VLOOKUP(RANDBETWEEN(1,6),Table29[],2)," ")</f>
        <v xml:space="preserve"> </v>
      </c>
      <c r="G111" s="60"/>
      <c r="H111" s="60"/>
      <c r="I111" s="60"/>
      <c r="J111" s="60"/>
      <c r="K111" s="60"/>
      <c r="L111" s="61"/>
    </row>
    <row r="112" spans="1:12" ht="16.5" thickTop="1" x14ac:dyDescent="0.25">
      <c r="A112" s="72"/>
      <c r="B112" s="62" t="str">
        <f ca="1">IF(AND(A111&gt;=1,E111="a plain gem")," ",IF(AND(A111&gt;=1,A111&lt;=18),"It has"," "))</f>
        <v xml:space="preserve"> </v>
      </c>
      <c r="C112" s="62" t="str">
        <f ca="1">IF(AND(A111&gt;=1,A111&lt;=18),IF(E111="a plain gem", "It is", VLOOKUP(RANDBETWEEN(1,4),Table36[],2))," ")</f>
        <v xml:space="preserve"> </v>
      </c>
      <c r="D112" s="62" t="str">
        <f ca="1">IF(AND(A111&gt;=1,A111&lt;=18),VLOOKUP(RANDBETWEEN(1,20),Table13[],2)," ")</f>
        <v xml:space="preserve"> </v>
      </c>
      <c r="E112" s="62" t="str">
        <f ca="1">IF(A111=" ", " ",IF(AND(A111&gt;=1,A111&lt;=18),IF(E111="a plain gem","and","gems")))</f>
        <v xml:space="preserve"> </v>
      </c>
      <c r="F112" s="62" t="str">
        <f ca="1">IF(A111=" "," ",IF(E111="a plain gem"," ","that are "))</f>
        <v xml:space="preserve"> </v>
      </c>
      <c r="G112" s="62" t="str">
        <f ca="1">IF(H112="both",VLOOKUP(RANDBETWEEN(1,8),Table15[],2)," ")</f>
        <v xml:space="preserve"> </v>
      </c>
      <c r="H112" s="62" t="str">
        <f ca="1">IF(AND(A111&gt;=1,A111&lt;=18),VLOOKUP(RANDBETWEEN(1,20),Table14[],2)," ")</f>
        <v xml:space="preserve"> </v>
      </c>
      <c r="I112" s="62" t="str">
        <f ca="1">IF(H112="both",VLOOKUP(RANDBETWEEN(1,11),Table14[],2)," ")</f>
        <v xml:space="preserve"> </v>
      </c>
      <c r="J112" s="62" t="str">
        <f ca="1">IF(H112="both","and"," ")</f>
        <v xml:space="preserve"> </v>
      </c>
      <c r="K112" s="62" t="str">
        <f ca="1">IF(H112="both",VLOOKUP(RANDBETWEEN(1,11),Table14[],2)," ")</f>
        <v xml:space="preserve"> </v>
      </c>
      <c r="L112" s="63" t="str">
        <f ca="1">IF(A111=" "," ","in color")</f>
        <v xml:space="preserve"> </v>
      </c>
    </row>
    <row r="113" spans="1:12" ht="16.5" thickBot="1" x14ac:dyDescent="0.3">
      <c r="A113" s="73"/>
      <c r="B113" s="64" t="str">
        <f ca="1">IF(C111="a carved","It is carved with a depiction of"," ")</f>
        <v xml:space="preserve"> </v>
      </c>
      <c r="C113" s="65" t="str">
        <f ca="1">IF(B113="It is carved with a depiction of",VLOOKUP(RANDBETWEEN(1,6259),Table354[],2)," ")</f>
        <v xml:space="preserve"> </v>
      </c>
      <c r="D113" s="65" t="str">
        <f ca="1">IF(B113="It is carved with a depiction of",VLOOKUP(RANDBETWEEN(1,100),Table355[],2)," ")</f>
        <v xml:space="preserve"> </v>
      </c>
      <c r="E113" s="65" t="str">
        <f ca="1">IF(B113="It is carved with a depiction of",VLOOKUP(RANDBETWEEN(1,6259),Table354[],2)," ")</f>
        <v xml:space="preserve"> </v>
      </c>
      <c r="F113" s="65" t="str">
        <f ca="1">IF(B113="It is carved with a depiction of",VLOOKUP(RANDBETWEEN(1,2),Table357[],2)," ")</f>
        <v xml:space="preserve"> </v>
      </c>
      <c r="G113" s="65" t="str">
        <f ca="1">IF(B113="It is carved with a depiction of",VLOOKUP(RANDBETWEEN(1,25),Table358[],2)," ")</f>
        <v xml:space="preserve"> </v>
      </c>
      <c r="H113" s="65"/>
      <c r="I113" s="65"/>
      <c r="J113" s="65"/>
      <c r="K113" s="65"/>
      <c r="L113" s="66"/>
    </row>
    <row r="114" spans="1:12" ht="17.25" thickTop="1" thickBot="1" x14ac:dyDescent="0.3">
      <c r="A114" s="50"/>
      <c r="I114" s="86"/>
      <c r="J114" s="85"/>
    </row>
    <row r="115" spans="1:12" ht="17.25" thickTop="1" thickBot="1" x14ac:dyDescent="0.3">
      <c r="A115" s="51" t="str">
        <f ca="1">IF(AND($B$8&gt;=16,$B$8&lt;=18),16,IF(AND($C$8&gt;=16,$C$8&lt;18),16," "))</f>
        <v xml:space="preserve"> </v>
      </c>
      <c r="B115" s="52" t="str">
        <f ca="1">IF(AND(A115&gt;=1,A115&lt;=18),"You have found"," ")</f>
        <v xml:space="preserve"> </v>
      </c>
      <c r="C115" s="52" t="str">
        <f ca="1">IF(AND(A115&gt;=1,A115&lt;=18),IF(E115="a plain gem"," ",VLOOKUP(RANDBETWEEN(1,20),Table3[], 2))," ")</f>
        <v xml:space="preserve"> </v>
      </c>
      <c r="D115" s="52" t="str">
        <f ca="1">IF(A115=" "," ",IF(AND(A115&gt;=1,E115="a plain gem")," ",VLOOKUP(RANDBETWEEN(1,20),Table1[],2)))</f>
        <v xml:space="preserve"> </v>
      </c>
      <c r="E115" s="52" t="str">
        <f ca="1">IF(AND(A115&gt;=1,A115&lt;=18), VLOOKUP(RANDBETWEEN(1,100),Table31[],2)," ")</f>
        <v xml:space="preserve"> </v>
      </c>
      <c r="F115" s="52" t="str">
        <f ca="1">IF(AND(A115&gt;=1,A115&lt;=18),VLOOKUP(RANDBETWEEN(1,6),Table29[],2)," ")</f>
        <v xml:space="preserve"> </v>
      </c>
      <c r="G115" s="52"/>
      <c r="H115" s="52"/>
      <c r="I115" s="52"/>
      <c r="J115" s="52"/>
      <c r="K115" s="52"/>
      <c r="L115" s="53"/>
    </row>
    <row r="116" spans="1:12" ht="16.5" thickTop="1" x14ac:dyDescent="0.25">
      <c r="A116" s="72"/>
      <c r="B116" s="54" t="str">
        <f ca="1">IF(AND(A115&gt;=1,E115="a plain gem")," ",IF(AND(A115&gt;=1,A115&lt;=18),"It has"," "))</f>
        <v xml:space="preserve"> </v>
      </c>
      <c r="C116" s="54" t="str">
        <f ca="1">IF(AND(A115&gt;=1,A115&lt;=18),IF(E115="a plain gem", "It is", VLOOKUP(RANDBETWEEN(1,4),Table36[],2))," ")</f>
        <v xml:space="preserve"> </v>
      </c>
      <c r="D116" s="54" t="str">
        <f ca="1">IF(AND(A115&gt;=1,A115&lt;=18),VLOOKUP(RANDBETWEEN(1,20),Table13[],2)," ")</f>
        <v xml:space="preserve"> </v>
      </c>
      <c r="E116" s="54" t="str">
        <f ca="1">IF(A115=" ", " ",IF(AND(A115&gt;=1,A115&lt;=18),IF(E115="a plain gem","and","gems")))</f>
        <v xml:space="preserve"> </v>
      </c>
      <c r="F116" s="54" t="str">
        <f ca="1">IF(A115=" "," ",IF(E115="a plain gem"," ","that are "))</f>
        <v xml:space="preserve"> </v>
      </c>
      <c r="G116" s="54" t="str">
        <f ca="1">IF(H116="both",VLOOKUP(RANDBETWEEN(1,8),Table15[],2)," ")</f>
        <v xml:space="preserve"> </v>
      </c>
      <c r="H116" s="54" t="str">
        <f ca="1">IF(AND(A115&gt;=1,A115&lt;=18),VLOOKUP(RANDBETWEEN(1,20),Table14[],2)," ")</f>
        <v xml:space="preserve"> </v>
      </c>
      <c r="I116" s="54" t="str">
        <f ca="1">IF(H116="both",VLOOKUP(RANDBETWEEN(1,11),Table14[],2)," ")</f>
        <v xml:space="preserve"> </v>
      </c>
      <c r="J116" s="54" t="str">
        <f ca="1">IF(H116="both","and"," ")</f>
        <v xml:space="preserve"> </v>
      </c>
      <c r="K116" s="54" t="str">
        <f ca="1">IF(H116="both",VLOOKUP(RANDBETWEEN(1,11),Table14[],2)," ")</f>
        <v xml:space="preserve"> </v>
      </c>
      <c r="L116" s="55" t="str">
        <f ca="1">IF(A115=" "," ","in color")</f>
        <v xml:space="preserve"> </v>
      </c>
    </row>
    <row r="117" spans="1:12" ht="16.5" thickBot="1" x14ac:dyDescent="0.3">
      <c r="A117" s="73"/>
      <c r="B117" s="56" t="str">
        <f ca="1">IF(C115="a carved","It is carved with a depiction of"," ")</f>
        <v xml:space="preserve"> </v>
      </c>
      <c r="C117" s="57" t="str">
        <f ca="1">IF(B117="It is carved with a depiction of",VLOOKUP(RANDBETWEEN(1,6259),Table354[],2)," ")</f>
        <v xml:space="preserve"> </v>
      </c>
      <c r="D117" s="57" t="str">
        <f ca="1">IF(B117="It is carved with a depiction of",VLOOKUP(RANDBETWEEN(1,100),Table355[],2)," ")</f>
        <v xml:space="preserve"> </v>
      </c>
      <c r="E117" s="57" t="str">
        <f ca="1">IF(B117="It is carved with a depiction of",VLOOKUP(RANDBETWEEN(1,6259),Table354[],2)," ")</f>
        <v xml:space="preserve"> </v>
      </c>
      <c r="F117" s="57" t="str">
        <f ca="1">IF(B117="It is carved with a depiction of",VLOOKUP(RANDBETWEEN(1,2),Table357[],2)," ")</f>
        <v xml:space="preserve"> </v>
      </c>
      <c r="G117" s="57" t="str">
        <f ca="1">IF(B117="It is carved with a depiction of",VLOOKUP(RANDBETWEEN(1,25),Table358[],2)," ")</f>
        <v xml:space="preserve"> </v>
      </c>
      <c r="H117" s="57"/>
      <c r="I117" s="57"/>
      <c r="J117" s="57"/>
      <c r="K117" s="57"/>
      <c r="L117" s="58"/>
    </row>
    <row r="118" spans="1:12" ht="17.25" thickTop="1" thickBot="1" x14ac:dyDescent="0.3">
      <c r="A118" s="50"/>
    </row>
    <row r="119" spans="1:12" ht="17.25" thickTop="1" thickBot="1" x14ac:dyDescent="0.3">
      <c r="A119" s="69" t="str">
        <f ca="1">IF(AND($B$8&gt;=17,$B$8&lt;=18),17,IF(AND($C$8&gt;=17,$C$8&lt;18),17," "))</f>
        <v xml:space="preserve"> </v>
      </c>
      <c r="B119" s="60" t="str">
        <f ca="1">IF(AND(A119&gt;=1,A119&lt;=18),"You have found"," ")</f>
        <v xml:space="preserve"> </v>
      </c>
      <c r="C119" s="60" t="str">
        <f ca="1">IF(AND(A119&gt;=1,A119&lt;=18),IF(E119="a plain gem"," ",VLOOKUP(RANDBETWEEN(1,20),Table3[], 2))," ")</f>
        <v xml:space="preserve"> </v>
      </c>
      <c r="D119" s="60" t="str">
        <f ca="1">IF(A119=" "," ",IF(AND(A119&gt;=1,E119="a plain gem")," ",VLOOKUP(RANDBETWEEN(1,20),Table1[],2)))</f>
        <v xml:space="preserve"> </v>
      </c>
      <c r="E119" s="60" t="str">
        <f ca="1">IF(AND(A119&gt;=1,A119&lt;=18), VLOOKUP(RANDBETWEEN(1,100),Table31[],2)," ")</f>
        <v xml:space="preserve"> </v>
      </c>
      <c r="F119" s="60" t="str">
        <f ca="1">IF(AND(A119&gt;=1,A119&lt;=18),VLOOKUP(RANDBETWEEN(1,6),Table29[],2)," ")</f>
        <v xml:space="preserve"> </v>
      </c>
      <c r="G119" s="60"/>
      <c r="H119" s="60"/>
      <c r="I119" s="60"/>
      <c r="J119" s="60"/>
      <c r="K119" s="60"/>
      <c r="L119" s="61"/>
    </row>
    <row r="120" spans="1:12" ht="16.5" thickTop="1" x14ac:dyDescent="0.25">
      <c r="A120" s="72"/>
      <c r="B120" s="62" t="str">
        <f ca="1">IF(AND(A119&gt;=1,E119="a plain gem")," ",IF(AND(A119&gt;=1,A119&lt;=18),"It has"," "))</f>
        <v xml:space="preserve"> </v>
      </c>
      <c r="C120" s="62" t="str">
        <f ca="1">IF(AND(A119&gt;=1,A119&lt;=18),IF(E119="a plain gem", "It is", VLOOKUP(RANDBETWEEN(1,4),Table36[],2))," ")</f>
        <v xml:space="preserve"> </v>
      </c>
      <c r="D120" s="62" t="str">
        <f ca="1">IF(AND(A119&gt;=1,A119&lt;=18),VLOOKUP(RANDBETWEEN(1,20),Table13[],2)," ")</f>
        <v xml:space="preserve"> </v>
      </c>
      <c r="E120" s="62" t="str">
        <f ca="1">IF(A119=" ", " ",IF(AND(A119&gt;=1,A119&lt;=18),IF(E119="a plain gem","and","gems")))</f>
        <v xml:space="preserve"> </v>
      </c>
      <c r="F120" s="62" t="str">
        <f ca="1">IF(A119=" "," ",IF(E119="a plain gem"," ","that are "))</f>
        <v xml:space="preserve"> </v>
      </c>
      <c r="G120" s="62" t="str">
        <f ca="1">IF(H120="both",VLOOKUP(RANDBETWEEN(1,8),Table15[],2)," ")</f>
        <v xml:space="preserve"> </v>
      </c>
      <c r="H120" s="62" t="str">
        <f ca="1">IF(AND(A119&gt;=1,A119&lt;=18),VLOOKUP(RANDBETWEEN(1,20),Table14[],2)," ")</f>
        <v xml:space="preserve"> </v>
      </c>
      <c r="I120" s="62" t="str">
        <f ca="1">IF(H120="both",VLOOKUP(RANDBETWEEN(1,11),Table14[],2)," ")</f>
        <v xml:space="preserve"> </v>
      </c>
      <c r="J120" s="62" t="str">
        <f ca="1">IF(H120="both","and"," ")</f>
        <v xml:space="preserve"> </v>
      </c>
      <c r="K120" s="62" t="str">
        <f ca="1">IF(H120="both",VLOOKUP(RANDBETWEEN(1,11),Table14[],2)," ")</f>
        <v xml:space="preserve"> </v>
      </c>
      <c r="L120" s="63" t="str">
        <f ca="1">IF(A119=" "," ","in color")</f>
        <v xml:space="preserve"> </v>
      </c>
    </row>
    <row r="121" spans="1:12" ht="16.5" thickBot="1" x14ac:dyDescent="0.3">
      <c r="A121" s="73"/>
      <c r="B121" s="64" t="str">
        <f ca="1">IF(C119="a carved","It is carved with a depiction of"," ")</f>
        <v xml:space="preserve"> </v>
      </c>
      <c r="C121" s="65" t="str">
        <f ca="1">IF(B121="It is carved with a depiction of",VLOOKUP(RANDBETWEEN(1,6259),Table354[],2)," ")</f>
        <v xml:space="preserve"> </v>
      </c>
      <c r="D121" s="65" t="str">
        <f ca="1">IF(B121="It is carved with a depiction of",VLOOKUP(RANDBETWEEN(1,100),Table355[],2)," ")</f>
        <v xml:space="preserve"> </v>
      </c>
      <c r="E121" s="65" t="str">
        <f ca="1">IF(B121="It is carved with a depiction of",VLOOKUP(RANDBETWEEN(1,6259),Table354[],2)," ")</f>
        <v xml:space="preserve"> </v>
      </c>
      <c r="F121" s="65" t="str">
        <f ca="1">IF(B121="It is carved with a depiction of",VLOOKUP(RANDBETWEEN(1,2),Table357[],2)," ")</f>
        <v xml:space="preserve"> </v>
      </c>
      <c r="G121" s="65" t="str">
        <f ca="1">IF(B121="It is carved with a depiction of",VLOOKUP(RANDBETWEEN(1,25),Table358[],2)," ")</f>
        <v xml:space="preserve"> </v>
      </c>
      <c r="H121" s="65"/>
      <c r="I121" s="65"/>
      <c r="J121" s="65"/>
      <c r="K121" s="65"/>
      <c r="L121" s="66"/>
    </row>
    <row r="122" spans="1:12" ht="17.25" thickTop="1" thickBot="1" x14ac:dyDescent="0.3"/>
    <row r="123" spans="1:12" ht="17.25" thickTop="1" thickBot="1" x14ac:dyDescent="0.3">
      <c r="A123" s="68" t="str">
        <f ca="1">IF(AND($B$8&gt;=18,$B$8&lt;=18),18,IF(AND($C$8&gt;=18,$C$8&lt;18),18," "))</f>
        <v xml:space="preserve"> </v>
      </c>
      <c r="B123" s="52" t="str">
        <f ca="1">IF(AND(A123&gt;=1,A123&lt;=18),"You have found"," ")</f>
        <v xml:space="preserve"> </v>
      </c>
      <c r="C123" s="52" t="str">
        <f ca="1">IF(AND(A123&gt;=1,A123&lt;=18),IF(E123="a plain gem"," ",VLOOKUP(RANDBETWEEN(1,20),Table3[], 2))," ")</f>
        <v xml:space="preserve"> </v>
      </c>
      <c r="D123" s="52" t="str">
        <f ca="1">IF(A123=" "," ",IF(AND(A123&gt;=1,E123="a plain gem")," ",VLOOKUP(RANDBETWEEN(1,20),Table1[],2)))</f>
        <v xml:space="preserve"> </v>
      </c>
      <c r="E123" s="52" t="str">
        <f ca="1">IF(AND(A123&gt;=1,A123&lt;=18), VLOOKUP(RANDBETWEEN(1,100),Table31[],2)," ")</f>
        <v xml:space="preserve"> </v>
      </c>
      <c r="F123" s="52" t="str">
        <f ca="1">IF(AND(A123&gt;=1,A123&lt;=18),VLOOKUP(RANDBETWEEN(1,6),Table29[],2)," ")</f>
        <v xml:space="preserve"> </v>
      </c>
      <c r="G123" s="52"/>
      <c r="H123" s="52"/>
      <c r="I123" s="52"/>
      <c r="J123" s="52"/>
      <c r="K123" s="52"/>
      <c r="L123" s="53"/>
    </row>
    <row r="124" spans="1:12" ht="16.5" thickTop="1" x14ac:dyDescent="0.25">
      <c r="A124" s="72"/>
      <c r="B124" s="54" t="str">
        <f ca="1">IF(AND(A123&gt;=1,E123="a plain gem")," ",IF(AND(A123&gt;=1,A123&lt;=18),"It has"," "))</f>
        <v xml:space="preserve"> </v>
      </c>
      <c r="C124" s="54" t="str">
        <f ca="1">IF(AND(A123&gt;=1,A123&lt;=18),IF(E123="a plain gem", "It is", VLOOKUP(RANDBETWEEN(1,4),Table36[],2))," ")</f>
        <v xml:space="preserve"> </v>
      </c>
      <c r="D124" s="54" t="str">
        <f ca="1">IF(AND(A123&gt;=1,A123&lt;=18),VLOOKUP(RANDBETWEEN(1,20),Table13[],2)," ")</f>
        <v xml:space="preserve"> </v>
      </c>
      <c r="E124" s="54" t="str">
        <f ca="1">IF(A123=" ", " ",IF(AND(A123&gt;=1,A123&lt;=18),IF(E123="a plain gem","and","gems")))</f>
        <v xml:space="preserve"> </v>
      </c>
      <c r="F124" s="54" t="str">
        <f ca="1">IF(A123=" "," ",IF(E123="a plain gem"," ","that are "))</f>
        <v xml:space="preserve"> </v>
      </c>
      <c r="G124" s="54" t="str">
        <f ca="1">IF(H124="both",VLOOKUP(RANDBETWEEN(1,8),Table15[],2)," ")</f>
        <v xml:space="preserve"> </v>
      </c>
      <c r="H124" s="54" t="str">
        <f ca="1">IF(AND(A123&gt;=1,A123&lt;=18),VLOOKUP(RANDBETWEEN(1,20),Table14[],2)," ")</f>
        <v xml:space="preserve"> </v>
      </c>
      <c r="I124" s="54" t="str">
        <f ca="1">IF(H124="both",VLOOKUP(RANDBETWEEN(1,11),Table14[],2)," ")</f>
        <v xml:space="preserve"> </v>
      </c>
      <c r="J124" s="54" t="str">
        <f ca="1">IF(H124="both","and"," ")</f>
        <v xml:space="preserve"> </v>
      </c>
      <c r="K124" s="54" t="str">
        <f ca="1">IF(H124="both",VLOOKUP(RANDBETWEEN(1,11),Table14[],2)," ")</f>
        <v xml:space="preserve"> </v>
      </c>
      <c r="L124" s="55" t="str">
        <f ca="1">IF(A123=" "," ","in color")</f>
        <v xml:space="preserve"> </v>
      </c>
    </row>
    <row r="125" spans="1:12" ht="16.5" thickBot="1" x14ac:dyDescent="0.3">
      <c r="A125" s="73"/>
      <c r="B125" s="56" t="str">
        <f ca="1">IF(C123="a carved","It is carved with a depiction of"," ")</f>
        <v xml:space="preserve"> </v>
      </c>
      <c r="C125" s="57" t="str">
        <f ca="1">IF(B125="It is carved with a depiction of",VLOOKUP(RANDBETWEEN(1,6259),Table354[],2)," ")</f>
        <v xml:space="preserve"> </v>
      </c>
      <c r="D125" s="57" t="str">
        <f ca="1">IF(B125="It is carved with a depiction of",VLOOKUP(RANDBETWEEN(1,100),Table355[],2)," ")</f>
        <v xml:space="preserve"> </v>
      </c>
      <c r="E125" s="57" t="str">
        <f ca="1">IF(B125="It is carved with a depiction of",VLOOKUP(RANDBETWEEN(1,6259),Table354[],2)," ")</f>
        <v xml:space="preserve"> </v>
      </c>
      <c r="F125" s="57" t="str">
        <f ca="1">IF(B125="It is carved with a depiction of",VLOOKUP(RANDBETWEEN(1,2),Table357[],2)," ")</f>
        <v xml:space="preserve"> </v>
      </c>
      <c r="G125" s="57" t="str">
        <f ca="1">IF(B125="It is carved with a depiction of",VLOOKUP(RANDBETWEEN(1,25),Table358[],2)," ")</f>
        <v xml:space="preserve"> </v>
      </c>
      <c r="H125" s="57"/>
      <c r="I125" s="57"/>
      <c r="J125" s="57"/>
      <c r="K125" s="57"/>
      <c r="L125" s="58"/>
    </row>
    <row r="126" spans="1:12" ht="16.5" thickTop="1" x14ac:dyDescent="0.25">
      <c r="A126" s="79"/>
    </row>
    <row r="127" spans="1:12" x14ac:dyDescent="0.25">
      <c r="I127" s="85"/>
      <c r="J127" s="85"/>
    </row>
    <row r="128" spans="1:12" x14ac:dyDescent="0.25">
      <c r="A128" s="36" t="s">
        <v>243</v>
      </c>
      <c r="B128" s="36" t="s">
        <v>233</v>
      </c>
      <c r="C128" s="36" t="s">
        <v>35</v>
      </c>
      <c r="D128" s="36" t="s">
        <v>34</v>
      </c>
      <c r="E128" s="36" t="s">
        <v>619</v>
      </c>
      <c r="F128" s="36" t="s">
        <v>682</v>
      </c>
      <c r="G128" s="36" t="s">
        <v>622</v>
      </c>
      <c r="H128" s="36" t="s">
        <v>680</v>
      </c>
      <c r="I128" s="36" t="s">
        <v>681</v>
      </c>
      <c r="J128" s="36" t="s">
        <v>683</v>
      </c>
    </row>
    <row r="129" spans="1:10" x14ac:dyDescent="0.25">
      <c r="A129" s="36" t="str">
        <f ca="1">IF(AND(B11&gt;=1,B11&lt;=8),1, " ")</f>
        <v xml:space="preserve"> </v>
      </c>
      <c r="B129" s="38" t="str">
        <f ca="1">IF(AND(B11&gt;=1,B11&lt;=8),RANDBETWEEN(1,100), " ")</f>
        <v xml:space="preserve"> </v>
      </c>
      <c r="C129" s="36" t="str">
        <f ca="1">IF(AND(B11&gt;=1,B11&lt;=8),VLOOKUP(B129,Table5761[],2), " ")</f>
        <v xml:space="preserve"> </v>
      </c>
      <c r="D129" s="36" t="str">
        <f ca="1">IF(C129="spell scroll (4th level)",VLOOKUP(RANDBETWEEN(1,45),Table198[],2),IF(C129="spell scroll (5th level)",VLOOKUP(RANDBETWEEN(1,58),Table197[],2),IF(C129="scroll of protection",VLOOKUP(RANDBETWEEN(1,20),Table182[],2),IF(C129="Quaal's feather token",VLOOKUP(RANDBETWEEN(1,20),Table181[],2),IF(C129="ammunition +2",VLOOKUP(RANDBETWEEN(1,6),Table185[],2),IF(C129="necklace of fireballs",RANDBETWEEN(3,9)," "))))))</f>
        <v xml:space="preserve"> </v>
      </c>
      <c r="E129" s="36" t="str">
        <f ca="1">IF(AND(A129&gt;=1,A129&lt;=6),VLOOKUP(RANDBETWEEN(1,20),Table171[],2)," ")</f>
        <v xml:space="preserve"> </v>
      </c>
      <c r="F129" s="36" t="str">
        <f ca="1">IF(AND(A129&gt;=1,A129&lt;=8),VLOOKUP(RANDBETWEEN(1,20),Table172[],2)," ")</f>
        <v xml:space="preserve"> </v>
      </c>
      <c r="G129" s="36" t="str">
        <f ca="1">IF(AND(A129&gt;=1,A129&lt;=8),VLOOKUP(RANDBETWEEN(1,20),Table174[],2)," ")</f>
        <v xml:space="preserve"> </v>
      </c>
      <c r="H129" s="36" t="str">
        <f ca="1">IF(AND(A129&gt;=1,A129&lt;=8),VLOOKUP(RANDBETWEEN(1,20),Table173[],2)," ")</f>
        <v xml:space="preserve"> </v>
      </c>
      <c r="I129" s="36" t="str">
        <f ca="1">IF(H129="Roll 2x",VLOOKUP(RANDBETWEEN(1,20),Table173[],2)," ")</f>
        <v xml:space="preserve"> </v>
      </c>
      <c r="J129" s="36" t="str">
        <f ca="1">IF(H129="Roll 2x",VLOOKUP(RANDBETWEEN(1,20),Table173[],2)," ")</f>
        <v xml:space="preserve"> </v>
      </c>
    </row>
    <row r="130" spans="1:10" x14ac:dyDescent="0.25">
      <c r="A130" s="36" t="str">
        <f ca="1">IF(AND(B11&gt;=2,B11&lt;=8),2, " ")</f>
        <v xml:space="preserve"> </v>
      </c>
      <c r="B130" s="36" t="str">
        <f ca="1">IF(AND(B11&gt;=2,B11&lt;=8),RANDBETWEEN(1,100), " ")</f>
        <v xml:space="preserve"> </v>
      </c>
      <c r="C130" s="36" t="str">
        <f ca="1">IF(AND(B11&gt;=2,B11&lt;=8),VLOOKUP(B130,Table5761[],2), " ")</f>
        <v xml:space="preserve"> </v>
      </c>
      <c r="D130" s="36" t="str">
        <f ca="1">IF(C130="spell scroll (4th level)",VLOOKUP(RANDBETWEEN(1,45),Table198[],2),IF(C130="spell scroll (5th level)",VLOOKUP(RANDBETWEEN(1,58),Table197[],2),IF(C130="scroll of protection",VLOOKUP(RANDBETWEEN(1,20),Table182[],2),IF(C130="Quaal's feather token",VLOOKUP(RANDBETWEEN(1,20),Table181[],2),IF(C130="ammunition +2",VLOOKUP(RANDBETWEEN(1,6),Table185[],2),IF(C130="necklace of fireballs",RANDBETWEEN(3,9)," "))))))</f>
        <v xml:space="preserve"> </v>
      </c>
      <c r="E130" s="36" t="str">
        <f ca="1">IF(AND(A130&gt;=1,A130&lt;=6),VLOOKUP(RANDBETWEEN(1,20),Table171[],2)," ")</f>
        <v xml:space="preserve"> </v>
      </c>
      <c r="F130" s="36" t="str">
        <f ca="1">IF(AND(A130&gt;=1,A130&lt;=6),VLOOKUP(RANDBETWEEN(1,20),Table172[],2)," ")</f>
        <v xml:space="preserve"> </v>
      </c>
      <c r="G130" s="36" t="str">
        <f ca="1">IF(AND(A130&gt;=1,A130&lt;=8),VLOOKUP(RANDBETWEEN(1,20),Table174[],2)," ")</f>
        <v xml:space="preserve"> </v>
      </c>
      <c r="H130" s="36" t="str">
        <f ca="1">IF(AND(A130&gt;=1,A130&lt;=8),VLOOKUP(RANDBETWEEN(1,20),Table173[],2)," ")</f>
        <v xml:space="preserve"> </v>
      </c>
      <c r="I130" s="36" t="str">
        <f ca="1">IF(H130="Roll 2x",VLOOKUP(RANDBETWEEN(1,20),Table173[],2)," ")</f>
        <v xml:space="preserve"> </v>
      </c>
      <c r="J130" s="36" t="str">
        <f ca="1">IF(H130="Roll 2x",VLOOKUP(RANDBETWEEN(1,20),Table173[],2)," ")</f>
        <v xml:space="preserve"> </v>
      </c>
    </row>
    <row r="131" spans="1:10" x14ac:dyDescent="0.25">
      <c r="A131" s="36" t="str">
        <f ca="1">IF(AND(B11&gt;=3,B11&lt;=8),3, " ")</f>
        <v xml:space="preserve"> </v>
      </c>
      <c r="B131" s="36" t="str">
        <f ca="1">IF(AND(B11&gt;=3,B11&lt;=8),RANDBETWEEN(1,100), " ")</f>
        <v xml:space="preserve"> </v>
      </c>
      <c r="C131" s="36" t="str">
        <f ca="1">IF(AND(B11&gt;=3,B11&lt;=8),VLOOKUP(B131,Table5761[],2), " ")</f>
        <v xml:space="preserve"> </v>
      </c>
      <c r="D131" s="36" t="str">
        <f ca="1">IF(C131="spell scroll (4th level)",VLOOKUP(RANDBETWEEN(1,45),Table198[],2),IF(C131="spell scroll (5th level)",VLOOKUP(RANDBETWEEN(1,58),Table197[],2),IF(C131="scroll of protection",VLOOKUP(RANDBETWEEN(1,20),Table182[],2),IF(C131="Quaal's feather token",VLOOKUP(RANDBETWEEN(1,20),Table181[],2),IF(C131="ammunition +2",VLOOKUP(RANDBETWEEN(1,6),Table185[],2),IF(C131="necklace of fireballs",RANDBETWEEN(3,9)," "))))))</f>
        <v xml:space="preserve"> </v>
      </c>
      <c r="E131" s="36" t="str">
        <f ca="1">IF(AND(A131&gt;=1,A131&lt;=6),VLOOKUP(RANDBETWEEN(1,20),Table171[],2)," ")</f>
        <v xml:space="preserve"> </v>
      </c>
      <c r="F131" s="36" t="str">
        <f ca="1">IF(AND(A131&gt;=1,A131&lt;=8),VLOOKUP(RANDBETWEEN(1,20),Table172[],2)," ")</f>
        <v xml:space="preserve"> </v>
      </c>
      <c r="G131" s="36" t="str">
        <f ca="1">IF(AND(A131&gt;=1,A131&lt;=8),VLOOKUP(RANDBETWEEN(1,20),Table174[],2)," ")</f>
        <v xml:space="preserve"> </v>
      </c>
      <c r="H131" s="36" t="str">
        <f ca="1">IF(AND(A131&gt;=1,A131&lt;=8),VLOOKUP(RANDBETWEEN(1,20),Table173[],2)," ")</f>
        <v xml:space="preserve"> </v>
      </c>
      <c r="I131" s="36" t="str">
        <f ca="1">IF(H131="Roll 2x",VLOOKUP(RANDBETWEEN(1,20),Table173[],2)," ")</f>
        <v xml:space="preserve"> </v>
      </c>
      <c r="J131" s="36" t="str">
        <f ca="1">IF(H131="Roll 2x",VLOOKUP(RANDBETWEEN(1,20),Table173[],2)," ")</f>
        <v xml:space="preserve"> </v>
      </c>
    </row>
    <row r="132" spans="1:10" x14ac:dyDescent="0.25">
      <c r="A132" s="36" t="str">
        <f ca="1">IF(AND(B11&gt;=4,B11&lt;=8),4, " ")</f>
        <v xml:space="preserve"> </v>
      </c>
      <c r="B132" s="36" t="str">
        <f ca="1">IF(AND(B11&gt;=4,B11&lt;=8),RANDBETWEEN(1,100), " ")</f>
        <v xml:space="preserve"> </v>
      </c>
      <c r="C132" s="36" t="str">
        <f ca="1">IF(AND(B11&gt;=4,B11&lt;=8),VLOOKUP(B132,Table5761[],2), " ")</f>
        <v xml:space="preserve"> </v>
      </c>
      <c r="D132" s="36" t="str">
        <f ca="1">IF(C132="spell scroll (4th level)",VLOOKUP(RANDBETWEEN(1,45),Table198[],2),IF(C132="spell scroll (5th level)",VLOOKUP(RANDBETWEEN(1,58),Table197[],2),IF(C132="scroll of protection",VLOOKUP(RANDBETWEEN(1,20),Table182[],2),IF(C132="Quaal's feather token",VLOOKUP(RANDBETWEEN(1,20),Table181[],2),IF(C132="ammunition +2",VLOOKUP(RANDBETWEEN(1,6),Table185[],2),IF(C132="necklace of fireballs",RANDBETWEEN(3,9)," "))))))</f>
        <v xml:space="preserve"> </v>
      </c>
      <c r="E132" s="36" t="str">
        <f ca="1">IF(AND(A132&gt;=1,A132&lt;=6),VLOOKUP(RANDBETWEEN(1,20),Table171[],2)," ")</f>
        <v xml:space="preserve"> </v>
      </c>
      <c r="F132" s="36" t="str">
        <f ca="1">IF(AND(A132&gt;=1,A132&lt;=8),VLOOKUP(RANDBETWEEN(1,20),Table172[],2)," ")</f>
        <v xml:space="preserve"> </v>
      </c>
      <c r="G132" s="36" t="str">
        <f ca="1">IF(AND(A132&gt;=1,A132&lt;=8),VLOOKUP(RANDBETWEEN(1,20),Table174[],2)," ")</f>
        <v xml:space="preserve"> </v>
      </c>
      <c r="H132" s="36" t="str">
        <f ca="1">IF(AND(A132&gt;=1,A132&lt;=8),VLOOKUP(RANDBETWEEN(1,20),Table173[],2)," ")</f>
        <v xml:space="preserve"> </v>
      </c>
      <c r="I132" s="36" t="str">
        <f ca="1">IF(H132="Roll 2x",VLOOKUP(RANDBETWEEN(1,20),Table173[],2)," ")</f>
        <v xml:space="preserve"> </v>
      </c>
      <c r="J132" s="36" t="str">
        <f ca="1">IF(H132="Roll 2x",VLOOKUP(RANDBETWEEN(1,20),Table173[],2)," ")</f>
        <v xml:space="preserve"> </v>
      </c>
    </row>
    <row r="133" spans="1:10" x14ac:dyDescent="0.25">
      <c r="A133" s="36" t="str">
        <f ca="1">IF(AND(B11&gt;=5,B11&lt;=8),5, " ")</f>
        <v xml:space="preserve"> </v>
      </c>
      <c r="B133" s="36" t="str">
        <f ca="1">IF(AND(B11&gt;=5,B11&lt;=8),RANDBETWEEN(1,100), " ")</f>
        <v xml:space="preserve"> </v>
      </c>
      <c r="C133" s="36" t="str">
        <f ca="1">IF(AND(B11&gt;=5,B11&lt;=8),VLOOKUP(B133,Table5761[],2), " ")</f>
        <v xml:space="preserve"> </v>
      </c>
      <c r="D133" s="36" t="str">
        <f ca="1">IF(C133="spell scroll (4th level)",VLOOKUP(RANDBETWEEN(1,45),Table198[],2),IF(C133="spell scroll (5th level)",VLOOKUP(RANDBETWEEN(1,58),Table197[],2),IF(C133="scroll of protection",VLOOKUP(RANDBETWEEN(1,20),Table182[],2),IF(C133="Quaal's feather token",VLOOKUP(RANDBETWEEN(1,20),Table181[],2),IF(C133="ammunition +2",VLOOKUP(RANDBETWEEN(1,6),Table185[],2),IF(C133="necklace of fireballs",RANDBETWEEN(3,9)," "))))))</f>
        <v xml:space="preserve"> </v>
      </c>
      <c r="E133" s="36" t="str">
        <f ca="1">IF(AND(A133&gt;=1,A133&lt;=8),VLOOKUP(RANDBETWEEN(1,20),Table171[],2)," ")</f>
        <v xml:space="preserve"> </v>
      </c>
      <c r="F133" s="36" t="str">
        <f ca="1">IF(AND(A133&gt;=1,A133&lt;=6),VLOOKUP(RANDBETWEEN(1,20),Table172[],2)," ")</f>
        <v xml:space="preserve"> </v>
      </c>
      <c r="G133" s="36" t="str">
        <f ca="1">IF(AND(A133&gt;=1,A133&lt;=8),VLOOKUP(RANDBETWEEN(1,20),Table174[],2)," ")</f>
        <v xml:space="preserve"> </v>
      </c>
      <c r="H133" s="36" t="str">
        <f ca="1">IF(AND(A133&gt;=1,A133&lt;=8),VLOOKUP(RANDBETWEEN(1,20),Table173[],2)," ")</f>
        <v xml:space="preserve"> </v>
      </c>
      <c r="I133" s="36" t="str">
        <f ca="1">IF(H133="Roll 2x",VLOOKUP(RANDBETWEEN(1,20),Table173[],2)," ")</f>
        <v xml:space="preserve"> </v>
      </c>
      <c r="J133" s="36" t="str">
        <f ca="1">IF(H133="Roll 2x",VLOOKUP(RANDBETWEEN(1,20),Table173[],2)," ")</f>
        <v xml:space="preserve"> </v>
      </c>
    </row>
    <row r="134" spans="1:10" x14ac:dyDescent="0.25">
      <c r="A134" s="36" t="str">
        <f ca="1">IF(AND(B11&gt;=6,B11&lt;=8),6, " ")</f>
        <v xml:space="preserve"> </v>
      </c>
      <c r="B134" s="36" t="str">
        <f ca="1">IF(AND(B11&gt;=6,B11&lt;=8),RANDBETWEEN(1,100), " ")</f>
        <v xml:space="preserve"> </v>
      </c>
      <c r="C134" s="36" t="str">
        <f ca="1">IF(AND(B11&gt;=6,B11&lt;=8),VLOOKUP(B134,Table5761[],2), " ")</f>
        <v xml:space="preserve"> </v>
      </c>
      <c r="D134" s="36" t="str">
        <f ca="1">IF(C134="spell scroll (4th level)",VLOOKUP(RANDBETWEEN(1,45),Table198[],2),IF(C134="spell scroll (5th level)",VLOOKUP(RANDBETWEEN(1,58),Table197[],2),IF(C134="scroll of protection",VLOOKUP(RANDBETWEEN(1,20),Table182[],2),IF(C134="Quaal's feather token",VLOOKUP(RANDBETWEEN(1,20),Table181[],2),IF(C134="ammunition +2",VLOOKUP(RANDBETWEEN(1,6),Table185[],2),IF(C134="necklace of fireballs",RANDBETWEEN(3,9)," "))))))</f>
        <v xml:space="preserve"> </v>
      </c>
      <c r="E134" s="36" t="str">
        <f ca="1">IF(AND(A134&gt;=1,A134&lt;=8),VLOOKUP(RANDBETWEEN(1,20),Table171[],2)," ")</f>
        <v xml:space="preserve"> </v>
      </c>
      <c r="F134" s="36" t="str">
        <f ca="1">IF(AND(A134&gt;=1,A134&lt;=8),VLOOKUP(RANDBETWEEN(1,20),Table172[],2)," ")</f>
        <v xml:space="preserve"> </v>
      </c>
      <c r="G134" s="36" t="str">
        <f ca="1">IF(AND(A134&gt;=1,A134&lt;=8),VLOOKUP(RANDBETWEEN(1,20),Table174[],2)," ")</f>
        <v xml:space="preserve"> </v>
      </c>
      <c r="H134" s="36" t="str">
        <f ca="1">IF(AND(A134&gt;=1,A134&lt;=8),VLOOKUP(RANDBETWEEN(1,20),Table173[],2)," ")</f>
        <v xml:space="preserve"> </v>
      </c>
      <c r="I134" s="36" t="str">
        <f ca="1">IF(H134="Roll 2x",VLOOKUP(RANDBETWEEN(1,20),Table173[],2)," ")</f>
        <v xml:space="preserve"> </v>
      </c>
      <c r="J134" s="36" t="str">
        <f ca="1">IF(H134="Roll 2x",VLOOKUP(RANDBETWEEN(1,20),Table173[],2)," ")</f>
        <v xml:space="preserve"> </v>
      </c>
    </row>
    <row r="135" spans="1:10" x14ac:dyDescent="0.25">
      <c r="A135" s="36" t="str">
        <f ca="1">IF(AND(B11&gt;=7,B11&lt;=8),7, " ")</f>
        <v xml:space="preserve"> </v>
      </c>
      <c r="B135" s="36" t="str">
        <f ca="1">IF(AND(B11&gt;=7,B11&lt;=8),RANDBETWEEN(1,100), " ")</f>
        <v xml:space="preserve"> </v>
      </c>
      <c r="C135" s="36" t="str">
        <f ca="1">IF(AND(B11&gt;=7,B11&lt;=8),VLOOKUP(B135,Table5761[],2), " ")</f>
        <v xml:space="preserve"> </v>
      </c>
      <c r="D135" s="36" t="str">
        <f ca="1">IF(C135="spell scroll (4th level)",VLOOKUP(RANDBETWEEN(1,45),Table198[],2),IF(C135="spell scroll (5th level)",VLOOKUP(RANDBETWEEN(1,58),Table197[],2),IF(C135="scroll of protection",VLOOKUP(RANDBETWEEN(1,20),Table182[],2),IF(C135="Quaal's feather token",VLOOKUP(RANDBETWEEN(1,20),Table181[],2),IF(C135="ammunition +2",VLOOKUP(RANDBETWEEN(1,6),Table185[],2),IF(C135="necklace of fireballs",RANDBETWEEN(3,9)," "))))))</f>
        <v xml:space="preserve"> </v>
      </c>
      <c r="E135" s="36" t="str">
        <f ca="1">IF(AND(A135&gt;=1,A135&lt;=8),VLOOKUP(RANDBETWEEN(1,20),Table171[],2)," ")</f>
        <v xml:space="preserve"> </v>
      </c>
      <c r="F135" s="36" t="str">
        <f ca="1">IF(AND(A135&gt;=1,A135&lt;=8),VLOOKUP(RANDBETWEEN(1,20),Table172[],2)," ")</f>
        <v xml:space="preserve"> </v>
      </c>
      <c r="G135" s="36" t="str">
        <f ca="1">IF(AND(A135&gt;=1,A135&lt;=8),VLOOKUP(RANDBETWEEN(1,20),Table174[],2)," ")</f>
        <v xml:space="preserve"> </v>
      </c>
      <c r="H135" s="36" t="str">
        <f ca="1">IF(AND(A135&gt;=1,A135&lt;=8),VLOOKUP(RANDBETWEEN(1,20),Table173[],2)," ")</f>
        <v xml:space="preserve"> </v>
      </c>
      <c r="I135" s="36" t="str">
        <f ca="1">IF(H135="Roll 2x",VLOOKUP(RANDBETWEEN(1,20),Table173[],2)," ")</f>
        <v xml:space="preserve"> </v>
      </c>
      <c r="J135" s="36" t="str">
        <f ca="1">IF(H135="Roll 2x",VLOOKUP(RANDBETWEEN(1,20),Table173[],2)," ")</f>
        <v xml:space="preserve"> </v>
      </c>
    </row>
    <row r="136" spans="1:10" x14ac:dyDescent="0.25">
      <c r="A136" s="36" t="str">
        <f ca="1">IF(AND(B11&gt;=8,B11&lt;=8),8, " ")</f>
        <v xml:space="preserve"> </v>
      </c>
      <c r="B136" s="36" t="str">
        <f ca="1">IF(AND(B11&gt;=8,B11&lt;=8),RANDBETWEEN(1,100), " ")</f>
        <v xml:space="preserve"> </v>
      </c>
      <c r="C136" s="36" t="str">
        <f ca="1">IF(AND(B11&gt;=8,B11&lt;=8),VLOOKUP(B136,Table5761[],2), " ")</f>
        <v xml:space="preserve"> </v>
      </c>
      <c r="D136" s="36" t="str">
        <f ca="1">IF(C136="spell scroll (4th level)",VLOOKUP(RANDBETWEEN(1,45),Table198[],2),IF(C136="spell scroll (5th level)",VLOOKUP(RANDBETWEEN(1,58),Table197[],2),IF(C136="scroll of protection",VLOOKUP(RANDBETWEEN(1,20),Table182[],2),IF(C136="Quaal's feather token",VLOOKUP(RANDBETWEEN(1,20),Table181[],2),IF(C136="ammunition +2",VLOOKUP(RANDBETWEEN(1,6),Table185[],2),IF(C136="necklace of fireballs",RANDBETWEEN(3,9)," "))))))</f>
        <v xml:space="preserve"> </v>
      </c>
      <c r="E136" s="36" t="str">
        <f ca="1">IF(AND(A136&gt;=1,A136&lt;=8),VLOOKUP(RANDBETWEEN(1,20),Table171[],2)," ")</f>
        <v xml:space="preserve"> </v>
      </c>
      <c r="F136" s="36" t="str">
        <f ca="1">IF(AND(A136&gt;=1,A136&lt;=8),VLOOKUP(RANDBETWEEN(1,20),Table172[],2)," ")</f>
        <v xml:space="preserve"> </v>
      </c>
      <c r="G136" s="36" t="str">
        <f ca="1">IF(AND(A136&gt;=1,A136&lt;=8),VLOOKUP(RANDBETWEEN(1,20),Table174[],2)," ")</f>
        <v xml:space="preserve"> </v>
      </c>
      <c r="H136" s="36" t="str">
        <f ca="1">IF(AND(A136&gt;=1,A136&lt;=8),VLOOKUP(RANDBETWEEN(1,20),Table173[],2)," ")</f>
        <v xml:space="preserve"> </v>
      </c>
      <c r="I136" s="36" t="str">
        <f ca="1">IF(H136="Roll 2x",VLOOKUP(RANDBETWEEN(1,20),Table173[],2)," ")</f>
        <v xml:space="preserve"> </v>
      </c>
      <c r="J136" s="36" t="str">
        <f ca="1">IF(H136="Roll 2x",VLOOKUP(RANDBETWEEN(1,20),Table173[],2)," ")</f>
        <v xml:space="preserve"> </v>
      </c>
    </row>
    <row r="137" spans="1:10" x14ac:dyDescent="0.25">
      <c r="A137" s="36"/>
      <c r="B137" s="36"/>
      <c r="C137" s="36"/>
      <c r="D137" s="36"/>
    </row>
    <row r="138" spans="1:10" x14ac:dyDescent="0.25">
      <c r="A138" s="36" t="s">
        <v>244</v>
      </c>
      <c r="B138" s="36" t="s">
        <v>233</v>
      </c>
      <c r="C138" s="36" t="s">
        <v>35</v>
      </c>
      <c r="D138" s="36" t="s">
        <v>34</v>
      </c>
      <c r="E138" s="36" t="s">
        <v>619</v>
      </c>
      <c r="F138" s="36" t="s">
        <v>682</v>
      </c>
      <c r="G138" s="36" t="s">
        <v>622</v>
      </c>
      <c r="H138" s="36" t="s">
        <v>680</v>
      </c>
      <c r="I138" s="36" t="s">
        <v>681</v>
      </c>
      <c r="J138" s="36" t="s">
        <v>683</v>
      </c>
    </row>
    <row r="139" spans="1:10" x14ac:dyDescent="0.25">
      <c r="A139" s="36" t="str">
        <f ca="1">IF(AND(C11&gt;=1,C11&lt;=6),1, " ")</f>
        <v xml:space="preserve"> </v>
      </c>
      <c r="B139" s="36" t="str">
        <f ca="1">IF(AND(C11&gt;=1,C11&lt;=6),RANDBETWEEN(1,100), " ")</f>
        <v xml:space="preserve"> </v>
      </c>
      <c r="C139" s="36" t="str">
        <f ca="1">IF(AND(C11&gt;=1,C11&lt;=6),VLOOKUP(B139,Table5762[],2), " ")</f>
        <v xml:space="preserve"> </v>
      </c>
      <c r="D139" s="36" t="str">
        <f ca="1">IF(C139="spell scroll (6th level)",VLOOKUP(RANDBETWEEN(1,44),Table196[],2),IF(C139="spell scroll (7th level)",VLOOKUP(RANDBETWEEN(1,24),Table195[],2),IF(C139="spell scroll (8th level)",VLOOKUP(RANDBETWEEN(1,22),Table193[],2),IF(C139="ammunition +3",VLOOKUP(RANDBETWEEN(1,6),Table185[],2)," "))))</f>
        <v xml:space="preserve"> </v>
      </c>
      <c r="E139" s="36" t="str">
        <f ca="1">IF(AND(A139&gt;=1,A139&lt;=6),VLOOKUP(RANDBETWEEN(1,20),Table171[],2)," ")</f>
        <v xml:space="preserve"> </v>
      </c>
      <c r="F139" s="36" t="str">
        <f ca="1">IF(AND(A139&gt;=1,A139&lt;=8),VLOOKUP(RANDBETWEEN(1,20),Table172[],2)," ")</f>
        <v xml:space="preserve"> </v>
      </c>
      <c r="G139" s="36" t="str">
        <f ca="1">IF(AND(A139&gt;=1,A139&lt;=8),VLOOKUP(RANDBETWEEN(1,20),Table174[],2)," ")</f>
        <v xml:space="preserve"> </v>
      </c>
      <c r="H139" s="36" t="str">
        <f ca="1">IF(AND(A139&gt;=1,A139&lt;=8),VLOOKUP(RANDBETWEEN(1,20),Table173[],2)," ")</f>
        <v xml:space="preserve"> </v>
      </c>
      <c r="I139" s="36" t="str">
        <f ca="1">IF(H139="Roll 2x",VLOOKUP(RANDBETWEEN(1,20),Table173[],2)," ")</f>
        <v xml:space="preserve"> </v>
      </c>
      <c r="J139" s="36" t="str">
        <f ca="1">IF(H139="Roll 2x",VLOOKUP(RANDBETWEEN(1,20),Table173[],2)," ")</f>
        <v xml:space="preserve"> </v>
      </c>
    </row>
    <row r="140" spans="1:10" x14ac:dyDescent="0.25">
      <c r="A140" s="36" t="str">
        <f ca="1">IF(AND(C11&gt;=2,C11&lt;=6),2, " ")</f>
        <v xml:space="preserve"> </v>
      </c>
      <c r="B140" s="36" t="str">
        <f ca="1">IF(AND(C11&gt;=2,C11&lt;=6),RANDBETWEEN(1,100), " ")</f>
        <v xml:space="preserve"> </v>
      </c>
      <c r="C140" s="36" t="str">
        <f ca="1">IF(AND(C11&gt;=2,C11&lt;=6),VLOOKUP(B140,Table5762[],2), " ")</f>
        <v xml:space="preserve"> </v>
      </c>
      <c r="D140" s="36" t="str">
        <f ca="1">IF(C140="spell scroll (6th level)",VLOOKUP(RANDBETWEEN(1,44),Table196[],2),IF(C140="spell scroll (7th level)",VLOOKUP(RANDBETWEEN(1,24),Table195[],2),IF(C140="spell scroll (8th level)",VLOOKUP(RANDBETWEEN(1,22),Table193[],2),IF(C140="ammunition +3",VLOOKUP(RANDBETWEEN(1,6),Table185[],2)," "))))</f>
        <v xml:space="preserve"> </v>
      </c>
      <c r="E140" s="36" t="str">
        <f ca="1">IF(AND(A140&gt;=1,A140&lt;=6),VLOOKUP(RANDBETWEEN(1,20),Table171[],2)," ")</f>
        <v xml:space="preserve"> </v>
      </c>
      <c r="F140" s="36" t="str">
        <f ca="1">IF(AND(A140&gt;=1,A140&lt;=6),VLOOKUP(RANDBETWEEN(1,20),Table172[],2)," ")</f>
        <v xml:space="preserve"> </v>
      </c>
      <c r="G140" s="36" t="str">
        <f ca="1">IF(AND(A140&gt;=1,A140&lt;=8),VLOOKUP(RANDBETWEEN(1,20),Table174[],2)," ")</f>
        <v xml:space="preserve"> </v>
      </c>
      <c r="H140" s="36" t="str">
        <f ca="1">IF(AND(A140&gt;=1,A140&lt;=8),VLOOKUP(RANDBETWEEN(1,20),Table173[],2)," ")</f>
        <v xml:space="preserve"> </v>
      </c>
      <c r="I140" s="36" t="str">
        <f ca="1">IF(H140="Roll 2x",VLOOKUP(RANDBETWEEN(1,20),Table173[],2)," ")</f>
        <v xml:space="preserve"> </v>
      </c>
      <c r="J140" s="36" t="str">
        <f ca="1">IF(H140="Roll 2x",VLOOKUP(RANDBETWEEN(1,20),Table173[],2)," ")</f>
        <v xml:space="preserve"> </v>
      </c>
    </row>
    <row r="141" spans="1:10" x14ac:dyDescent="0.25">
      <c r="A141" s="36" t="str">
        <f ca="1">IF(AND(C11&gt;=3,C11&lt;=6),3, " ")</f>
        <v xml:space="preserve"> </v>
      </c>
      <c r="B141" s="36" t="str">
        <f ca="1">IF(AND(C11&gt;=3,C11&lt;=6),RANDBETWEEN(1,100), " ")</f>
        <v xml:space="preserve"> </v>
      </c>
      <c r="C141" s="36" t="str">
        <f ca="1">IF(AND(C11&gt;=3,C11&lt;=6),VLOOKUP(B141,Table5762[],2), " ")</f>
        <v xml:space="preserve"> </v>
      </c>
      <c r="D141" s="36" t="str">
        <f ca="1">IF(C141="spell scroll (6th level)",VLOOKUP(RANDBETWEEN(1,44),Table196[],2),IF(C141="spell scroll (7th level)",VLOOKUP(RANDBETWEEN(1,24),Table195[],2),IF(C141="spell scroll (8th level)",VLOOKUP(RANDBETWEEN(1,22),Table193[],2),IF(C141="ammunition +3",VLOOKUP(RANDBETWEEN(1,6),Table185[],2)," "))))</f>
        <v xml:space="preserve"> </v>
      </c>
      <c r="E141" s="36" t="str">
        <f ca="1">IF(AND(A141&gt;=1,A141&lt;=6),VLOOKUP(RANDBETWEEN(1,20),Table171[],2)," ")</f>
        <v xml:space="preserve"> </v>
      </c>
      <c r="F141" s="36" t="str">
        <f ca="1">IF(AND(A141&gt;=1,A141&lt;=8),VLOOKUP(RANDBETWEEN(1,20),Table172[],2)," ")</f>
        <v xml:space="preserve"> </v>
      </c>
      <c r="G141" s="36" t="str">
        <f ca="1">IF(AND(A141&gt;=1,A141&lt;=8),VLOOKUP(RANDBETWEEN(1,20),Table174[],2)," ")</f>
        <v xml:space="preserve"> </v>
      </c>
      <c r="H141" s="36" t="str">
        <f ca="1">IF(AND(A141&gt;=1,A141&lt;=8),VLOOKUP(RANDBETWEEN(1,20),Table173[],2)," ")</f>
        <v xml:space="preserve"> </v>
      </c>
      <c r="I141" s="36" t="str">
        <f ca="1">IF(H141="Roll 2x",VLOOKUP(RANDBETWEEN(1,20),Table173[],2)," ")</f>
        <v xml:space="preserve"> </v>
      </c>
      <c r="J141" s="36" t="str">
        <f ca="1">IF(H141="Roll 2x",VLOOKUP(RANDBETWEEN(1,20),Table173[],2)," ")</f>
        <v xml:space="preserve"> </v>
      </c>
    </row>
    <row r="142" spans="1:10" x14ac:dyDescent="0.25">
      <c r="A142" s="36" t="str">
        <f ca="1">IF(AND(C11&gt;=4,C11&lt;=6),4, " ")</f>
        <v xml:space="preserve"> </v>
      </c>
      <c r="B142" s="36" t="str">
        <f ca="1">IF(AND(C11&gt;=4,C11&lt;=6),RANDBETWEEN(1,100), " ")</f>
        <v xml:space="preserve"> </v>
      </c>
      <c r="C142" s="36" t="str">
        <f ca="1">IF(AND(C11&gt;=4,C11&lt;=6),VLOOKUP(B142,Table5762[],2), " ")</f>
        <v xml:space="preserve"> </v>
      </c>
      <c r="D142" s="36" t="str">
        <f ca="1">IF(C142="spell scroll (6th level)",VLOOKUP(RANDBETWEEN(1,44),Table196[],2),IF(C142="spell scroll (7th level)",VLOOKUP(RANDBETWEEN(1,24),Table195[],2),IF(C142="spell scroll (8th level)",VLOOKUP(RANDBETWEEN(1,22),Table193[],2),IF(C142="ammunition +3",VLOOKUP(RANDBETWEEN(1,6),Table185[],2)," "))))</f>
        <v xml:space="preserve"> </v>
      </c>
      <c r="E142" s="36" t="str">
        <f ca="1">IF(AND(A142&gt;=1,A142&lt;=6),VLOOKUP(RANDBETWEEN(1,20),Table171[],2)," ")</f>
        <v xml:space="preserve"> </v>
      </c>
      <c r="F142" s="36" t="str">
        <f ca="1">IF(AND(A142&gt;=1,A142&lt;=8),VLOOKUP(RANDBETWEEN(1,20),Table172[],2)," ")</f>
        <v xml:space="preserve"> </v>
      </c>
      <c r="G142" s="36" t="str">
        <f ca="1">IF(AND(A142&gt;=1,A142&lt;=8),VLOOKUP(RANDBETWEEN(1,20),Table174[],2)," ")</f>
        <v xml:space="preserve"> </v>
      </c>
      <c r="H142" s="36" t="str">
        <f ca="1">IF(AND(A142&gt;=1,A142&lt;=8),VLOOKUP(RANDBETWEEN(1,20),Table173[],2)," ")</f>
        <v xml:space="preserve"> </v>
      </c>
      <c r="I142" s="36" t="str">
        <f ca="1">IF(H142="Roll 2x",VLOOKUP(RANDBETWEEN(1,20),Table173[],2)," ")</f>
        <v xml:space="preserve"> </v>
      </c>
      <c r="J142" s="36" t="str">
        <f ca="1">IF(H142="Roll 2x",VLOOKUP(RANDBETWEEN(1,20),Table173[],2)," ")</f>
        <v xml:space="preserve"> </v>
      </c>
    </row>
    <row r="143" spans="1:10" x14ac:dyDescent="0.25">
      <c r="A143" s="36" t="str">
        <f ca="1">IF(AND(C11&gt;=5,C11&lt;=6),5, " ")</f>
        <v xml:space="preserve"> </v>
      </c>
      <c r="B143" s="36" t="str">
        <f ca="1">IF(AND(C11&gt;=5,C11&lt;=6),RANDBETWEEN(1,100), " ")</f>
        <v xml:space="preserve"> </v>
      </c>
      <c r="C143" s="36" t="str">
        <f ca="1">IF(AND(C11&gt;=5,C11&lt;=6),VLOOKUP(B143,Table5762[],2), " ")</f>
        <v xml:space="preserve"> </v>
      </c>
      <c r="D143" s="36" t="str">
        <f ca="1">IF(C143="spell scroll (6th level)",VLOOKUP(RANDBETWEEN(1,44),Table196[],2),IF(C143="spell scroll (7th level)",VLOOKUP(RANDBETWEEN(1,24),Table195[],2),IF(C143="spell scroll (8th level)",VLOOKUP(RANDBETWEEN(1,22),Table193[],2),IF(C143="ammunition +3",VLOOKUP(RANDBETWEEN(1,6),Table185[],2)," "))))</f>
        <v xml:space="preserve"> </v>
      </c>
      <c r="E143" s="36" t="str">
        <f ca="1">IF(AND(A143&gt;=1,A143&lt;=8),VLOOKUP(RANDBETWEEN(1,20),Table171[],2)," ")</f>
        <v xml:space="preserve"> </v>
      </c>
      <c r="F143" s="36" t="str">
        <f ca="1">IF(AND(A143&gt;=1,A143&lt;=6),VLOOKUP(RANDBETWEEN(1,20),Table172[],2)," ")</f>
        <v xml:space="preserve"> </v>
      </c>
      <c r="G143" s="36" t="str">
        <f ca="1">IF(AND(A143&gt;=1,A143&lt;=8),VLOOKUP(RANDBETWEEN(1,20),Table174[],2)," ")</f>
        <v xml:space="preserve"> </v>
      </c>
      <c r="H143" s="36" t="str">
        <f ca="1">IF(AND(A143&gt;=1,A143&lt;=8),VLOOKUP(RANDBETWEEN(1,20),Table173[],2)," ")</f>
        <v xml:space="preserve"> </v>
      </c>
      <c r="I143" s="36" t="str">
        <f ca="1">IF(H143="Roll 2x",VLOOKUP(RANDBETWEEN(1,20),Table173[],2)," ")</f>
        <v xml:space="preserve"> </v>
      </c>
      <c r="J143" s="36" t="str">
        <f ca="1">IF(H143="Roll 2x",VLOOKUP(RANDBETWEEN(1,20),Table173[],2)," ")</f>
        <v xml:space="preserve"> </v>
      </c>
    </row>
    <row r="144" spans="1:10" x14ac:dyDescent="0.25">
      <c r="A144" s="36" t="str">
        <f ca="1">IF(AND(C11&gt;=6,C11&lt;=6),6, " ")</f>
        <v xml:space="preserve"> </v>
      </c>
      <c r="B144" s="36" t="str">
        <f ca="1">IF(AND(C11&gt;=6,C11&lt;=6),RANDBETWEEN(1,100), " ")</f>
        <v xml:space="preserve"> </v>
      </c>
      <c r="C144" s="36" t="str">
        <f ca="1">IF(AND(C11&gt;=6,C11&lt;=6),VLOOKUP(B144,Table5762[],2), " ")</f>
        <v xml:space="preserve"> </v>
      </c>
      <c r="D144" s="36" t="str">
        <f ca="1">IF(C144="spell scroll (6th level)",VLOOKUP(RANDBETWEEN(1,44),Table196[],2),IF(C144="spell scroll (7th level)",VLOOKUP(RANDBETWEEN(1,24),Table195[],2),IF(C144="spell scroll (8th level)",VLOOKUP(RANDBETWEEN(1,22),Table193[],2),IF(C144="ammunition +3",VLOOKUP(RANDBETWEEN(1,6),Table185[],2)," "))))</f>
        <v xml:space="preserve"> </v>
      </c>
      <c r="E144" s="36" t="str">
        <f ca="1">IF(AND(A144&gt;=1,A144&lt;=8),VLOOKUP(RANDBETWEEN(1,20),Table171[],2)," ")</f>
        <v xml:space="preserve"> </v>
      </c>
      <c r="F144" s="36" t="str">
        <f ca="1">IF(AND(A144&gt;=1,A144&lt;=8),VLOOKUP(RANDBETWEEN(1,20),Table172[],2)," ")</f>
        <v xml:space="preserve"> </v>
      </c>
      <c r="G144" s="36" t="str">
        <f ca="1">IF(AND(A144&gt;=1,A144&lt;=8),VLOOKUP(RANDBETWEEN(1,20),Table174[],2)," ")</f>
        <v xml:space="preserve"> </v>
      </c>
      <c r="H144" s="36" t="str">
        <f ca="1">IF(AND(A144&gt;=1,A144&lt;=8),VLOOKUP(RANDBETWEEN(1,20),Table173[],2)," ")</f>
        <v xml:space="preserve"> </v>
      </c>
      <c r="I144" s="36" t="str">
        <f ca="1">IF(H144="Roll 2x",VLOOKUP(RANDBETWEEN(1,20),Table173[],2)," ")</f>
        <v xml:space="preserve"> </v>
      </c>
      <c r="J144" s="36" t="str">
        <f ca="1">IF(H144="Roll 2x",VLOOKUP(RANDBETWEEN(1,20),Table173[],2)," ")</f>
        <v xml:space="preserve"> </v>
      </c>
    </row>
    <row r="145" spans="1:11" x14ac:dyDescent="0.25">
      <c r="A145" s="105"/>
      <c r="B145" s="105"/>
      <c r="C145" s="105"/>
      <c r="D145" s="105"/>
      <c r="E145" s="105"/>
      <c r="F145" s="105"/>
      <c r="G145" s="105"/>
      <c r="H145" s="105"/>
      <c r="I145" s="105"/>
    </row>
    <row r="146" spans="1:11" x14ac:dyDescent="0.25">
      <c r="A146" s="36" t="s">
        <v>245</v>
      </c>
      <c r="B146" s="36" t="s">
        <v>233</v>
      </c>
      <c r="C146" s="36" t="s">
        <v>35</v>
      </c>
      <c r="D146" s="36" t="s">
        <v>34</v>
      </c>
      <c r="E146" s="36" t="s">
        <v>619</v>
      </c>
      <c r="F146" s="36" t="s">
        <v>682</v>
      </c>
      <c r="G146" s="36" t="s">
        <v>622</v>
      </c>
      <c r="H146" s="36" t="s">
        <v>680</v>
      </c>
      <c r="I146" s="36" t="s">
        <v>681</v>
      </c>
      <c r="J146" s="36" t="s">
        <v>683</v>
      </c>
      <c r="K146" s="78"/>
    </row>
    <row r="147" spans="1:11" x14ac:dyDescent="0.25">
      <c r="A147" s="36" t="str">
        <f ca="1">IF(AND(D11&gt;=1,D11&lt;=6),1, " ")</f>
        <v xml:space="preserve"> </v>
      </c>
      <c r="B147" s="36" t="str">
        <f ca="1">IF(AND(D11&gt;=1,D11&lt;=6),RANDBETWEEN(1,100), " ")</f>
        <v xml:space="preserve"> </v>
      </c>
      <c r="C147" s="36" t="str">
        <f ca="1">IF(AND(D11&gt;=1,D11&lt;=6),VLOOKUP(B147,Table5763[],2), " ")</f>
        <v xml:space="preserve"> </v>
      </c>
      <c r="D147" s="36" t="str">
        <f ca="1">IF(C147="spell scroll (8th level)",VLOOKUP(RANDBETWEEN(1,22),Table193[],2),IF(C147="spell scroll (9th level)",VLOOKUP(RANDBETWEEN(1,19),Table194[],2),IF(C147="sovereign glue",RANDBETWEEN(2,7)," ")))</f>
        <v xml:space="preserve"> </v>
      </c>
      <c r="E147" s="36" t="str">
        <f ca="1">IF(AND(A147&gt;=1,A147&lt;=6),VLOOKUP(RANDBETWEEN(1,20),Table171[],2)," ")</f>
        <v xml:space="preserve"> </v>
      </c>
      <c r="F147" s="36" t="str">
        <f ca="1">IF(AND(A147&gt;=1,A147&lt;=8),VLOOKUP(RANDBETWEEN(1,20),Table172[],2)," ")</f>
        <v xml:space="preserve"> </v>
      </c>
      <c r="G147" s="36" t="str">
        <f ca="1">IF(AND(A147&gt;=1,A147&lt;=8),VLOOKUP(RANDBETWEEN(1,20),Table174[],2)," ")</f>
        <v xml:space="preserve"> </v>
      </c>
      <c r="H147" s="36" t="str">
        <f ca="1">IF(AND(A147&gt;=1,A147&lt;=8),VLOOKUP(RANDBETWEEN(1,20),Table173[],2)," ")</f>
        <v xml:space="preserve"> </v>
      </c>
      <c r="I147" s="36" t="str">
        <f ca="1">IF(H147="Roll 2x",VLOOKUP(RANDBETWEEN(1,20),Table173[],2)," ")</f>
        <v xml:space="preserve"> </v>
      </c>
      <c r="J147" s="36" t="str">
        <f ca="1">IF(H147="Roll 2x",VLOOKUP(RANDBETWEEN(1,20),Table173[],2)," ")</f>
        <v xml:space="preserve"> </v>
      </c>
    </row>
    <row r="148" spans="1:11" x14ac:dyDescent="0.25">
      <c r="A148" s="36" t="str">
        <f ca="1">IF(AND(D11&gt;=2,D11&lt;=6),2, " ")</f>
        <v xml:space="preserve"> </v>
      </c>
      <c r="B148" s="36" t="str">
        <f ca="1">IF(AND(D11&gt;=2,D11&lt;=6),RANDBETWEEN(1,100), " ")</f>
        <v xml:space="preserve"> </v>
      </c>
      <c r="C148" s="36" t="str">
        <f ca="1">IF(AND(D11&gt;=2,D11&lt;=6),VLOOKUP(B148,Table5763[],2), " ")</f>
        <v xml:space="preserve"> </v>
      </c>
      <c r="D148" s="36" t="str">
        <f ca="1">IF(C148="spell scroll (8th level)",VLOOKUP(RANDBETWEEN(1,22),Table193[],2),IF(C148="spell scroll (9th level)",VLOOKUP(RANDBETWEEN(1,19),Table194[],2),IF(C148="sovereign glue",RANDBETWEEN(2,7)," ")))</f>
        <v xml:space="preserve"> </v>
      </c>
      <c r="E148" s="36" t="str">
        <f ca="1">IF(AND(A148&gt;=1,A148&lt;=6),VLOOKUP(RANDBETWEEN(1,20),Table171[],2)," ")</f>
        <v xml:space="preserve"> </v>
      </c>
      <c r="F148" s="36" t="str">
        <f ca="1">IF(AND(A148&gt;=1,A148&lt;=6),VLOOKUP(RANDBETWEEN(1,20),Table172[],2)," ")</f>
        <v xml:space="preserve"> </v>
      </c>
      <c r="G148" s="36" t="str">
        <f ca="1">IF(AND(A148&gt;=1,A148&lt;=8),VLOOKUP(RANDBETWEEN(1,20),Table174[],2)," ")</f>
        <v xml:space="preserve"> </v>
      </c>
      <c r="H148" s="36" t="str">
        <f ca="1">IF(AND(A148&gt;=1,A148&lt;=8),VLOOKUP(RANDBETWEEN(1,20),Table173[],2)," ")</f>
        <v xml:space="preserve"> </v>
      </c>
      <c r="I148" s="36" t="str">
        <f ca="1">IF(H148="Roll 2x",VLOOKUP(RANDBETWEEN(1,20),Table173[],2)," ")</f>
        <v xml:space="preserve"> </v>
      </c>
      <c r="J148" s="36" t="str">
        <f ca="1">IF(H148="Roll 2x",VLOOKUP(RANDBETWEEN(1,20),Table173[],2)," ")</f>
        <v xml:space="preserve"> </v>
      </c>
    </row>
    <row r="149" spans="1:11" x14ac:dyDescent="0.25">
      <c r="A149" s="36" t="str">
        <f ca="1">IF(AND(D11&gt;=3,D11&lt;=6),3, " ")</f>
        <v xml:space="preserve"> </v>
      </c>
      <c r="B149" s="36" t="str">
        <f ca="1">IF(AND(D11&gt;=3,D11&lt;=6),RANDBETWEEN(1,100), " ")</f>
        <v xml:space="preserve"> </v>
      </c>
      <c r="C149" s="36" t="str">
        <f ca="1">IF(AND(D11&gt;=3,D11&lt;=6),VLOOKUP(B149,Table5763[],2), " ")</f>
        <v xml:space="preserve"> </v>
      </c>
      <c r="D149" s="36" t="str">
        <f ca="1">IF(C149="spell scroll (8th level)",VLOOKUP(RANDBETWEEN(1,22),Table193[],2),IF(C149="spell scroll (9th level)",VLOOKUP(RANDBETWEEN(1,19),Table194[],2),IF(C149="sovereign glue",RANDBETWEEN(2,7)," ")))</f>
        <v xml:space="preserve"> </v>
      </c>
      <c r="E149" s="36" t="str">
        <f ca="1">IF(AND(A149&gt;=1,A149&lt;=6),VLOOKUP(RANDBETWEEN(1,20),Table171[],2)," ")</f>
        <v xml:space="preserve"> </v>
      </c>
      <c r="F149" s="36" t="str">
        <f ca="1">IF(AND(A149&gt;=1,A149&lt;=8),VLOOKUP(RANDBETWEEN(1,20),Table172[],2)," ")</f>
        <v xml:space="preserve"> </v>
      </c>
      <c r="G149" s="36" t="str">
        <f ca="1">IF(AND(A149&gt;=1,A149&lt;=8),VLOOKUP(RANDBETWEEN(1,20),Table174[],2)," ")</f>
        <v xml:space="preserve"> </v>
      </c>
      <c r="H149" s="36" t="str">
        <f ca="1">IF(AND(A149&gt;=1,A149&lt;=8),VLOOKUP(RANDBETWEEN(1,20),Table173[],2)," ")</f>
        <v xml:space="preserve"> </v>
      </c>
      <c r="I149" s="36" t="str">
        <f ca="1">IF(H149="Roll 2x",VLOOKUP(RANDBETWEEN(1,20),Table173[],2)," ")</f>
        <v xml:space="preserve"> </v>
      </c>
      <c r="J149" s="36" t="str">
        <f ca="1">IF(H149="Roll 2x",VLOOKUP(RANDBETWEEN(1,20),Table173[],2)," ")</f>
        <v xml:space="preserve"> </v>
      </c>
    </row>
    <row r="150" spans="1:11" x14ac:dyDescent="0.25">
      <c r="A150" s="36" t="str">
        <f ca="1">IF(AND(D11&gt;=4,D11&lt;=6),4, " ")</f>
        <v xml:space="preserve"> </v>
      </c>
      <c r="B150" s="36" t="str">
        <f ca="1">IF(AND(D11&gt;=4,D11&lt;=6),RANDBETWEEN(1,100), " ")</f>
        <v xml:space="preserve"> </v>
      </c>
      <c r="C150" s="36" t="str">
        <f ca="1">IF(AND(D11&gt;=4,D11&lt;=6),VLOOKUP(B150,Table5763[],2), " ")</f>
        <v xml:space="preserve"> </v>
      </c>
      <c r="D150" s="36" t="str">
        <f ca="1">IF(C150="spell scroll (8th level)",VLOOKUP(RANDBETWEEN(1,22),Table193[],2),IF(C150="spell scroll (9th level)",VLOOKUP(RANDBETWEEN(1,19),Table194[],2),IF(C150="sovereign glue",RANDBETWEEN(2,7)," ")))</f>
        <v xml:space="preserve"> </v>
      </c>
      <c r="E150" s="36" t="str">
        <f ca="1">IF(AND(A150&gt;=1,A150&lt;=6),VLOOKUP(RANDBETWEEN(1,20),Table171[],2)," ")</f>
        <v xml:space="preserve"> </v>
      </c>
      <c r="F150" s="36" t="str">
        <f ca="1">IF(AND(A150&gt;=1,A150&lt;=8),VLOOKUP(RANDBETWEEN(1,20),Table172[],2)," ")</f>
        <v xml:space="preserve"> </v>
      </c>
      <c r="G150" s="36" t="str">
        <f ca="1">IF(AND(A150&gt;=1,A150&lt;=8),VLOOKUP(RANDBETWEEN(1,20),Table174[],2)," ")</f>
        <v xml:space="preserve"> </v>
      </c>
      <c r="H150" s="36" t="str">
        <f ca="1">IF(AND(A150&gt;=1,A150&lt;=8),VLOOKUP(RANDBETWEEN(1,20),Table173[],2)," ")</f>
        <v xml:space="preserve"> </v>
      </c>
      <c r="I150" s="36" t="str">
        <f ca="1">IF(H150="Roll 2x",VLOOKUP(RANDBETWEEN(1,20),Table173[],2)," ")</f>
        <v xml:space="preserve"> </v>
      </c>
      <c r="J150" s="36" t="str">
        <f ca="1">IF(H150="Roll 2x",VLOOKUP(RANDBETWEEN(1,20),Table173[],2)," ")</f>
        <v xml:space="preserve"> </v>
      </c>
    </row>
    <row r="151" spans="1:11" x14ac:dyDescent="0.25">
      <c r="A151" s="36" t="str">
        <f ca="1">IF(AND(D11&gt;=5,D11&lt;=6),5, " ")</f>
        <v xml:space="preserve"> </v>
      </c>
      <c r="B151" s="36" t="str">
        <f ca="1">IF(AND(D11&gt;=5,D11&lt;=6),RANDBETWEEN(1,100), " ")</f>
        <v xml:space="preserve"> </v>
      </c>
      <c r="C151" s="36" t="str">
        <f ca="1">IF(AND(D11&gt;=5,D11&lt;=6),VLOOKUP(B151,Table5763[],2), " ")</f>
        <v xml:space="preserve"> </v>
      </c>
      <c r="D151" s="36" t="str">
        <f ca="1">IF(C151="spell scroll (8th level)",VLOOKUP(RANDBETWEEN(1,22),Table193[],2),IF(C151="spell scroll (9th level)",VLOOKUP(RANDBETWEEN(1,19),Table194[],2),IF(C151="sovereign glue",RANDBETWEEN(2,7)," ")))</f>
        <v xml:space="preserve"> </v>
      </c>
      <c r="E151" s="36" t="str">
        <f ca="1">IF(AND(A151&gt;=1,A151&lt;=8),VLOOKUP(RANDBETWEEN(1,20),Table171[],2)," ")</f>
        <v xml:space="preserve"> </v>
      </c>
      <c r="F151" s="36" t="str">
        <f ca="1">IF(AND(A151&gt;=1,A151&lt;=6),VLOOKUP(RANDBETWEEN(1,20),Table172[],2)," ")</f>
        <v xml:space="preserve"> </v>
      </c>
      <c r="G151" s="36" t="str">
        <f ca="1">IF(AND(A151&gt;=1,A151&lt;=8),VLOOKUP(RANDBETWEEN(1,20),Table174[],2)," ")</f>
        <v xml:space="preserve"> </v>
      </c>
      <c r="H151" s="36" t="str">
        <f ca="1">IF(AND(A151&gt;=1,A151&lt;=8),VLOOKUP(RANDBETWEEN(1,20),Table173[],2)," ")</f>
        <v xml:space="preserve"> </v>
      </c>
      <c r="I151" s="36" t="str">
        <f ca="1">IF(H151="Roll 2x",VLOOKUP(RANDBETWEEN(1,20),Table173[],2)," ")</f>
        <v xml:space="preserve"> </v>
      </c>
      <c r="J151" s="36" t="str">
        <f ca="1">IF(H151="Roll 2x",VLOOKUP(RANDBETWEEN(1,20),Table173[],2)," ")</f>
        <v xml:space="preserve"> </v>
      </c>
    </row>
    <row r="152" spans="1:11" x14ac:dyDescent="0.25">
      <c r="A152" s="36" t="str">
        <f ca="1">IF(AND(D11&gt;=6,D11&lt;=6),6, " ")</f>
        <v xml:space="preserve"> </v>
      </c>
      <c r="B152" s="36" t="str">
        <f ca="1">IF(AND(D11&gt;=6,D11&lt;=6),RANDBETWEEN(1,100), " ")</f>
        <v xml:space="preserve"> </v>
      </c>
      <c r="C152" s="36" t="str">
        <f ca="1">IF(AND(D11&gt;=6,D11&lt;=6),VLOOKUP(B152,Table5763[],2), " ")</f>
        <v xml:space="preserve"> </v>
      </c>
      <c r="D152" s="36" t="str">
        <f ca="1">IF(C152="spell scroll (8th level)",VLOOKUP(RANDBETWEEN(1,22),Table193[],2),IF(C152="spell scroll (9th level)",VLOOKUP(RANDBETWEEN(1,19),Table194[],2),IF(C152="sovereign glue",RANDBETWEEN(2,7)," ")))</f>
        <v xml:space="preserve"> </v>
      </c>
      <c r="E152" s="36" t="str">
        <f ca="1">IF(AND(A152&gt;=1,A152&lt;=8),VLOOKUP(RANDBETWEEN(1,20),Table171[],2)," ")</f>
        <v xml:space="preserve"> </v>
      </c>
      <c r="F152" s="36" t="str">
        <f ca="1">IF(AND(A152&gt;=1,A152&lt;=8),VLOOKUP(RANDBETWEEN(1,20),Table172[],2)," ")</f>
        <v xml:space="preserve"> </v>
      </c>
      <c r="G152" s="36" t="str">
        <f ca="1">IF(AND(A152&gt;=1,A152&lt;=8),VLOOKUP(RANDBETWEEN(1,20),Table174[],2)," ")</f>
        <v xml:space="preserve"> </v>
      </c>
      <c r="H152" s="36" t="str">
        <f ca="1">IF(AND(A152&gt;=1,A152&lt;=8),VLOOKUP(RANDBETWEEN(1,20),Table173[],2)," ")</f>
        <v xml:space="preserve"> </v>
      </c>
      <c r="I152" s="36" t="str">
        <f ca="1">IF(H152="Roll 2x",VLOOKUP(RANDBETWEEN(1,20),Table173[],2)," ")</f>
        <v xml:space="preserve"> </v>
      </c>
      <c r="J152" s="36" t="str">
        <f ca="1">IF(H152="Roll 2x",VLOOKUP(RANDBETWEEN(1,20),Table173[],2)," ")</f>
        <v xml:space="preserve"> </v>
      </c>
    </row>
    <row r="154" spans="1:11" x14ac:dyDescent="0.25">
      <c r="A154" s="36" t="s">
        <v>247</v>
      </c>
      <c r="B154" s="36" t="s">
        <v>233</v>
      </c>
      <c r="C154" s="36" t="s">
        <v>35</v>
      </c>
      <c r="D154" s="36" t="s">
        <v>34</v>
      </c>
      <c r="E154" s="36" t="s">
        <v>619</v>
      </c>
      <c r="F154" s="36" t="s">
        <v>682</v>
      </c>
      <c r="G154" s="36" t="s">
        <v>622</v>
      </c>
      <c r="H154" s="36" t="s">
        <v>680</v>
      </c>
      <c r="I154" s="36" t="s">
        <v>681</v>
      </c>
      <c r="J154" s="36" t="s">
        <v>683</v>
      </c>
    </row>
    <row r="155" spans="1:11" x14ac:dyDescent="0.25">
      <c r="A155" s="36">
        <f ca="1">IF(AND(E11&gt;=1,E11&lt;=6),1, " ")</f>
        <v>1</v>
      </c>
      <c r="B155" s="36">
        <f ca="1">IF(AND(E11&gt;=1,E11&lt;=6),RANDBETWEEN(1,100), " ")</f>
        <v>12</v>
      </c>
      <c r="C155" s="36" t="str">
        <f ca="1">IF(AND(E11&gt;=1,E11&lt;=6),VLOOKUP(B155,Table576465[],2), " ")</f>
        <v>Figurine of Wondrous Power</v>
      </c>
      <c r="D155" s="36" t="str">
        <f ca="1">IF(C155="armor of resistance (chain mail)",VLOOKUP(RANDBETWEEN(1,10),Table175[],2),IF(C155="armor of resistance (chain shirt)",VLOOKUP(RANDBETWEEN(1,10),Table175[],2),IF(C155="armor of resistance (leather)",VLOOKUP(RANDBETWEEN(1,10),Table175[],2),IF(C155="armor of resistance (scale mail)",VLOOKUP(RANDBETWEEN(1,10),Table175[],2),IF(C155="ring of resistance",VLOOKUP(RANDBETWEEN(1,10),Table175[],2),IF(C155="Weapon +2",VLOOKUP(RANDBETWEEN(1,100),Table184[],2),IF(C155="Figurine of Wondrous Power",VLOOKUP(RANDBETWEEN(1,8),Table187[],2),IF(C155="Necklace of Prayer Beads",RANDBETWEEN(2,6)," "))))))))</f>
        <v>Ivory Goats</v>
      </c>
      <c r="E155" s="36" t="str">
        <f ca="1">IF(AND(A155&gt;=1,A155&lt;=6),VLOOKUP(RANDBETWEEN(1,20),Table171[],2)," ")</f>
        <v>Dwarf</v>
      </c>
      <c r="F155" s="36" t="str">
        <f ca="1">IF(AND(A155&gt;=1,A155&lt;=8),VLOOKUP(RANDBETWEEN(1,20),Table172[],2)," ")</f>
        <v>Symbol of Power</v>
      </c>
      <c r="G155" s="36" t="str">
        <f ca="1">IF(AND(A155&gt;=1,A155&lt;=8),VLOOKUP(RANDBETWEEN(1,20),Table174[],2)," ")</f>
        <v>Painful</v>
      </c>
      <c r="H155" s="36" t="str">
        <f ca="1">IF(AND(A155&gt;=1,A155&lt;=8),VLOOKUP(RANDBETWEEN(1,20),Table173[],2)," ")</f>
        <v>Language</v>
      </c>
      <c r="I155" s="36" t="str">
        <f ca="1">IF(H155="Roll 2x",VLOOKUP(RANDBETWEEN(1,20),Table173[],2)," ")</f>
        <v xml:space="preserve"> </v>
      </c>
      <c r="J155" s="36" t="str">
        <f ca="1">IF(H155="Roll 2x",VLOOKUP(RANDBETWEEN(1,20),Table173[],2)," ")</f>
        <v xml:space="preserve"> </v>
      </c>
    </row>
    <row r="156" spans="1:11" x14ac:dyDescent="0.25">
      <c r="A156" s="36">
        <f ca="1">IF(AND(E11&gt;=2,E11&lt;=6),2, " ")</f>
        <v>2</v>
      </c>
      <c r="B156" s="36">
        <f ca="1">IF(AND(E11&gt;=2,E11&lt;=6),RANDBETWEEN(1,100), " ")</f>
        <v>18</v>
      </c>
      <c r="C156" s="36" t="str">
        <f ca="1">IF(AND(E11&gt;=2,E11&lt;=6),VLOOKUP(B156,Table576465[],2), " ")</f>
        <v>Armor of Vulnerability</v>
      </c>
      <c r="D156" s="36" t="str">
        <f ca="1">IF(C156="armor of resistance (chain mail)",VLOOKUP(RANDBETWEEN(1,10),Table175[],2),IF(C156="armor of resistance (chain shirt)",VLOOKUP(RANDBETWEEN(1,10),Table175[],2),IF(C156="armor of resistance (leather)",VLOOKUP(RANDBETWEEN(1,10),Table175[],2),IF(C156="armor of resistance (scale mail)",VLOOKUP(RANDBETWEEN(1,10),Table175[],2),IF(C156="ring of resistance",VLOOKUP(RANDBETWEEN(1,10),Table175[],2),IF(C156="Weapon +2",VLOOKUP(RANDBETWEEN(1,100),Table184[],2),IF(C156="Figurine of Wondrous Power",VLOOKUP(RANDBETWEEN(1,8),Table187[],2),IF(C156="Necklace of Prayer Beads",RANDBETWEEN(2,6)," "))))))))</f>
        <v xml:space="preserve"> </v>
      </c>
      <c r="E156" s="36" t="str">
        <f ca="1">IF(AND(A156&gt;=1,A156&lt;=6),VLOOKUP(RANDBETWEEN(1,20),Table171[],2)," ")</f>
        <v>Celestial</v>
      </c>
      <c r="F156" s="36" t="str">
        <f ca="1">IF(AND(A156&gt;=1,A156&lt;=6),VLOOKUP(RANDBETWEEN(1,20),Table172[],2)," ")</f>
        <v>Symbol of Power</v>
      </c>
      <c r="G156" s="36" t="str">
        <f ca="1">IF(AND(A156&gt;=1,A156&lt;=8),VLOOKUP(RANDBETWEEN(1,20),Table174[],2)," ")</f>
        <v>Covetous</v>
      </c>
      <c r="H156" s="36" t="str">
        <f ca="1">IF(AND(A156&gt;=1,A156&lt;=8),VLOOKUP(RANDBETWEEN(1,20),Table173[],2)," ")</f>
        <v>Guardian</v>
      </c>
      <c r="I156" s="36" t="str">
        <f ca="1">IF(H156="Roll 2x",VLOOKUP(RANDBETWEEN(1,20),Table173[],2)," ")</f>
        <v xml:space="preserve"> </v>
      </c>
      <c r="J156" s="36" t="str">
        <f ca="1">IF(H156="Roll 2x",VLOOKUP(RANDBETWEEN(1,20),Table173[],2)," ")</f>
        <v xml:space="preserve"> </v>
      </c>
    </row>
    <row r="157" spans="1:11" x14ac:dyDescent="0.25">
      <c r="A157" s="36">
        <f ca="1">IF(AND(E11&gt;=3,E11&lt;=6),3, " ")</f>
        <v>3</v>
      </c>
      <c r="B157" s="36">
        <f ca="1">IF(AND(E11&gt;=3,E11&lt;=6),RANDBETWEEN(1,100), " ")</f>
        <v>18</v>
      </c>
      <c r="C157" s="36" t="str">
        <f ca="1">IF(AND(E11&gt;=3,E11&lt;=6),VLOOKUP(B157,Table576465[],2), " ")</f>
        <v>Armor of Vulnerability</v>
      </c>
      <c r="D157" s="36" t="str">
        <f ca="1">IF(C157="armor of resistance (chain mail)",VLOOKUP(RANDBETWEEN(1,10),Table175[],2),IF(C157="armor of resistance (chain shirt)",VLOOKUP(RANDBETWEEN(1,10),Table175[],2),IF(C157="armor of resistance (leather)",VLOOKUP(RANDBETWEEN(1,10),Table175[],2),IF(C157="armor of resistance (scale mail)",VLOOKUP(RANDBETWEEN(1,10),Table175[],2),IF(C157="ring of resistance",VLOOKUP(RANDBETWEEN(1,10),Table175[],2),IF(C157="Weapon +2",VLOOKUP(RANDBETWEEN(1,100),Table184[],2),IF(C157="Figurine of Wondrous Power",VLOOKUP(RANDBETWEEN(1,8),Table187[],2),IF(C157="Necklace of Prayer Beads",RANDBETWEEN(2,6)," "))))))))</f>
        <v xml:space="preserve"> </v>
      </c>
      <c r="E157" s="36" t="str">
        <f ca="1">IF(AND(A157&gt;=1,A157&lt;=6),VLOOKUP(RANDBETWEEN(1,20),Table171[],2)," ")</f>
        <v>Elemental Fire</v>
      </c>
      <c r="F157" s="36" t="str">
        <f ca="1">IF(AND(A157&gt;=1,A157&lt;=8),VLOOKUP(RANDBETWEEN(1,20),Table172[],2)," ")</f>
        <v>Symbol of Power</v>
      </c>
      <c r="G157" s="36" t="str">
        <f ca="1">IF(AND(A157&gt;=1,A157&lt;=8),VLOOKUP(RANDBETWEEN(1,20),Table174[],2)," ")</f>
        <v>Slothful</v>
      </c>
      <c r="H157" s="36" t="str">
        <f ca="1">IF(AND(A157&gt;=1,A157&lt;=8),VLOOKUP(RANDBETWEEN(1,20),Table173[],2)," ")</f>
        <v>Roll 2x</v>
      </c>
      <c r="I157" s="36" t="str">
        <f ca="1">IF(H157="Roll 2x",VLOOKUP(RANDBETWEEN(1,20),Table173[],2)," ")</f>
        <v>Gleaming</v>
      </c>
      <c r="J157" s="36" t="str">
        <f ca="1">IF(H157="Roll 2x",VLOOKUP(RANDBETWEEN(1,20),Table173[],2)," ")</f>
        <v>Unbreakable</v>
      </c>
    </row>
    <row r="158" spans="1:11" x14ac:dyDescent="0.25">
      <c r="A158" s="36" t="str">
        <f ca="1">IF(AND(E11&gt;=4,E11&lt;=6),4, " ")</f>
        <v xml:space="preserve"> </v>
      </c>
      <c r="B158" s="36" t="str">
        <f ca="1">IF(AND(E11&gt;=4,E11&lt;=6),RANDBETWEEN(1,100), " ")</f>
        <v xml:space="preserve"> </v>
      </c>
      <c r="C158" s="36" t="str">
        <f ca="1">IF(AND(E11&gt;=4,E11&lt;=6),VLOOKUP(B158,Table576465[],2), " ")</f>
        <v xml:space="preserve"> </v>
      </c>
      <c r="D158" s="36" t="str">
        <f ca="1">IF(C158="armor of resistance (chain mail)",VLOOKUP(RANDBETWEEN(1,10),Table175[],2),IF(C158="armor of resistance (chain shirt)",VLOOKUP(RANDBETWEEN(1,10),Table175[],2),IF(C158="armor of resistance (leather)",VLOOKUP(RANDBETWEEN(1,10),Table175[],2),IF(C158="armor of resistance (scale mail)",VLOOKUP(RANDBETWEEN(1,10),Table175[],2),IF(C158="ring of resistance",VLOOKUP(RANDBETWEEN(1,10),Table175[],2),IF(C158="Weapon +2",VLOOKUP(RANDBETWEEN(1,100),Table184[],2),IF(C158="Figurine of Wondrous Power",VLOOKUP(RANDBETWEEN(1,8),Table187[],2),IF(C158="Necklace of Prayer Beads",RANDBETWEEN(2,6)," "))))))))</f>
        <v xml:space="preserve"> </v>
      </c>
      <c r="E158" s="36" t="str">
        <f ca="1">IF(AND(A158&gt;=1,A158&lt;=6),VLOOKUP(RANDBETWEEN(1,20),Table171[],2)," ")</f>
        <v xml:space="preserve"> </v>
      </c>
      <c r="F158" s="36" t="str">
        <f ca="1">IF(AND(A158&gt;=1,A158&lt;=8),VLOOKUP(RANDBETWEEN(1,20),Table172[],2)," ")</f>
        <v xml:space="preserve"> </v>
      </c>
      <c r="G158" s="36" t="str">
        <f ca="1">IF(AND(A158&gt;=1,A158&lt;=8),VLOOKUP(RANDBETWEEN(1,20),Table174[],2)," ")</f>
        <v xml:space="preserve"> </v>
      </c>
      <c r="H158" s="36" t="str">
        <f ca="1">IF(AND(A158&gt;=1,A158&lt;=8),VLOOKUP(RANDBETWEEN(1,20),Table173[],2)," ")</f>
        <v xml:space="preserve"> </v>
      </c>
      <c r="I158" s="36" t="str">
        <f ca="1">IF(H158="Roll 2x",VLOOKUP(RANDBETWEEN(1,20),Table173[],2)," ")</f>
        <v xml:space="preserve"> </v>
      </c>
      <c r="J158" s="36" t="str">
        <f ca="1">IF(H158="Roll 2x",VLOOKUP(RANDBETWEEN(1,20),Table173[],2)," ")</f>
        <v xml:space="preserve"> </v>
      </c>
    </row>
    <row r="159" spans="1:11" x14ac:dyDescent="0.25">
      <c r="A159" s="36"/>
      <c r="B159" s="36"/>
      <c r="C159" s="36"/>
      <c r="D159" s="36"/>
    </row>
    <row r="160" spans="1:11" x14ac:dyDescent="0.25">
      <c r="A160" s="36" t="s">
        <v>248</v>
      </c>
      <c r="B160" s="36" t="s">
        <v>233</v>
      </c>
      <c r="C160" s="36" t="s">
        <v>35</v>
      </c>
      <c r="D160" s="36" t="s">
        <v>34</v>
      </c>
      <c r="E160" s="36" t="s">
        <v>619</v>
      </c>
      <c r="F160" s="36" t="s">
        <v>682</v>
      </c>
      <c r="G160" s="36" t="s">
        <v>622</v>
      </c>
      <c r="H160" s="36" t="s">
        <v>680</v>
      </c>
      <c r="I160" s="36" t="s">
        <v>681</v>
      </c>
      <c r="J160" s="36" t="s">
        <v>683</v>
      </c>
    </row>
    <row r="161" spans="1:10" x14ac:dyDescent="0.25">
      <c r="A161" s="36" t="str">
        <f ca="1">IF(AND(F11&gt;=1,F11&lt;=6),1, " ")</f>
        <v xml:space="preserve"> </v>
      </c>
      <c r="B161" s="36" t="str">
        <f ca="1">IF(AND(F11&gt;=1,F11&lt;=6),RANDBETWEEN(1,100), " ")</f>
        <v xml:space="preserve"> </v>
      </c>
      <c r="C161" s="36" t="str">
        <f ca="1">IF(AND(F11&gt;=1,F11&lt;=6),VLOOKUP(B161,Table576466[],2), " ")</f>
        <v xml:space="preserve"> </v>
      </c>
      <c r="D161" s="36" t="str">
        <f ca="1">IF(C161="armor of resistance (breastplate)",VLOOKUP(RANDBETWEEN(1,10),Table175[],2),IF(C161="armor of resistance (studded leather)",VLOOKUP(RANDBETWEEN(1,10),Table175[],2),IF(C161="armor of resistance (splint)",VLOOKUP(RANDBETWEEN(1,10),Table175[],2),IF(C161="candle of invocation",VLOOKUP(RANDBETWEEN(1,20),Table176[],2),IF(C161="carpet of flying",VLOOKUP(RANDBETWEEN(1,4),Table177[],2),IF(C161="Weapon +3",VLOOKUP(RANDBETWEEN(1,100),Table184[],2),IF(C161="Dragon scale mail",VLOOKUP(RANDBETWEEN(1,10),Table178[],2),IF(C161="Manual of Golems",VLOOKUP(RANDBETWEEN(1,20),Table180[],2),IF(C161="nine lives stealer",RANDBETWEEN(2,9)," ")))))))))</f>
        <v xml:space="preserve"> </v>
      </c>
      <c r="E161" s="36" t="str">
        <f ca="1">IF(AND(A161&gt;=1,A161&lt;=6),VLOOKUP(RANDBETWEEN(1,20),Table171[],2)," ")</f>
        <v xml:space="preserve"> </v>
      </c>
      <c r="F161" s="36" t="str">
        <f ca="1">IF(AND(A161&gt;=1,A161&lt;=8),VLOOKUP(RANDBETWEEN(1,20),Table172[],2)," ")</f>
        <v xml:space="preserve"> </v>
      </c>
      <c r="G161" s="36" t="str">
        <f ca="1">IF(AND(A161&gt;=1,A161&lt;=8),VLOOKUP(RANDBETWEEN(1,20),Table174[],2)," ")</f>
        <v xml:space="preserve"> </v>
      </c>
      <c r="H161" s="36" t="str">
        <f ca="1">IF(AND(A161&gt;=1,A161&lt;=8),VLOOKUP(RANDBETWEEN(1,20),Table173[],2)," ")</f>
        <v xml:space="preserve"> </v>
      </c>
      <c r="I161" s="36" t="str">
        <f ca="1">IF(H161="Roll 2x",VLOOKUP(RANDBETWEEN(1,20),Table173[],2)," ")</f>
        <v xml:space="preserve"> </v>
      </c>
      <c r="J161" s="36" t="str">
        <f ca="1">IF(H161="Roll 2x",VLOOKUP(RANDBETWEEN(1,20),Table173[],2)," ")</f>
        <v xml:space="preserve"> </v>
      </c>
    </row>
    <row r="162" spans="1:10" x14ac:dyDescent="0.25">
      <c r="A162" s="36" t="str">
        <f ca="1">IF(AND(F11&gt;=2,F11&lt;=6),2, " ")</f>
        <v xml:space="preserve"> </v>
      </c>
      <c r="B162" s="36" t="str">
        <f ca="1">IF(AND(F11&gt;=2,F11&lt;=6),RANDBETWEEN(1,100), " ")</f>
        <v xml:space="preserve"> </v>
      </c>
      <c r="C162" s="36" t="str">
        <f ca="1">IF(AND(F11&gt;=2,F11&lt;=6),VLOOKUP(B162,Table576466[],2), " ")</f>
        <v xml:space="preserve"> </v>
      </c>
      <c r="D162" s="36" t="str">
        <f ca="1">IF(C162="armor of resistance (breastplate)",VLOOKUP(RANDBETWEEN(1,10),Table175[],2),IF(C162="armor of resistance (studded leather)",VLOOKUP(RANDBETWEEN(1,10),Table175[],2),IF(C162="armor of resistance (splint)",VLOOKUP(RANDBETWEEN(1,10),Table175[],2),IF(C162="candle of invocation",VLOOKUP(RANDBETWEEN(1,20),Table176[],2),IF(C162="carpet of flying",VLOOKUP(RANDBETWEEN(1,4),Table177[],2),IF(C162="Weapon +3",VLOOKUP(RANDBETWEEN(1,100),Table184[],2),IF(C162="Dragon scale mail",VLOOKUP(RANDBETWEEN(1,10),Table178[],2),IF(C162="Manual of Golems",VLOOKUP(RANDBETWEEN(1,20),Table180[],2),IF(C162="nine lives stealer",RANDBETWEEN(2,9)," ")))))))))</f>
        <v xml:space="preserve"> </v>
      </c>
      <c r="E162" s="36" t="str">
        <f ca="1">IF(AND(A162&gt;=1,A162&lt;=6),VLOOKUP(RANDBETWEEN(1,20),Table171[],2)," ")</f>
        <v xml:space="preserve"> </v>
      </c>
      <c r="F162" s="36" t="str">
        <f ca="1">IF(AND(A162&gt;=1,A162&lt;=6),VLOOKUP(RANDBETWEEN(1,20),Table172[],2)," ")</f>
        <v xml:space="preserve"> </v>
      </c>
      <c r="G162" s="36" t="str">
        <f ca="1">IF(AND(A162&gt;=1,A162&lt;=8),VLOOKUP(RANDBETWEEN(1,20),Table174[],2)," ")</f>
        <v xml:space="preserve"> </v>
      </c>
      <c r="H162" s="36" t="str">
        <f ca="1">IF(AND(A162&gt;=1,A162&lt;=8),VLOOKUP(RANDBETWEEN(1,20),Table173[],2)," ")</f>
        <v xml:space="preserve"> </v>
      </c>
      <c r="I162" s="36" t="str">
        <f ca="1">IF(H162="Roll 2x",VLOOKUP(RANDBETWEEN(1,20),Table173[],2)," ")</f>
        <v xml:space="preserve"> </v>
      </c>
      <c r="J162" s="36" t="str">
        <f ca="1">IF(H162="Roll 2x",VLOOKUP(RANDBETWEEN(1,20),Table173[],2)," ")</f>
        <v xml:space="preserve"> </v>
      </c>
    </row>
    <row r="163" spans="1:10" x14ac:dyDescent="0.25">
      <c r="A163" s="36" t="str">
        <f ca="1">IF(AND(F11&gt;=3,F11&lt;=6),3, " ")</f>
        <v xml:space="preserve"> </v>
      </c>
      <c r="B163" s="36" t="str">
        <f ca="1">IF(AND(F11&gt;=3,F11&lt;=6),RANDBETWEEN(1,100), " ")</f>
        <v xml:space="preserve"> </v>
      </c>
      <c r="C163" s="36" t="str">
        <f ca="1">IF(AND(F11&gt;=3,F11&lt;=6),VLOOKUP(B163,Table576466[],2), " ")</f>
        <v xml:space="preserve"> </v>
      </c>
      <c r="D163" s="36" t="str">
        <f ca="1">IF(C163="armor of resistance (breastplate)",VLOOKUP(RANDBETWEEN(1,10),Table175[],2),IF(C163="armor of resistance (studded leather)",VLOOKUP(RANDBETWEEN(1,10),Table175[],2),IF(C163="armor of resistance (splint)",VLOOKUP(RANDBETWEEN(1,10),Table175[],2),IF(C163="candle of invocation",VLOOKUP(RANDBETWEEN(1,20),Table176[],2),IF(C163="carpet of flying",VLOOKUP(RANDBETWEEN(1,4),Table177[],2),IF(C163="Weapon +3",VLOOKUP(RANDBETWEEN(1,100),Table184[],2),IF(C163="Dragon scale mail",VLOOKUP(RANDBETWEEN(1,10),Table178[],2),IF(C163="Manual of Golems",VLOOKUP(RANDBETWEEN(1,20),Table180[],2),IF(C163="nine lives stealer",RANDBETWEEN(2,9)," ")))))))))</f>
        <v xml:space="preserve"> </v>
      </c>
      <c r="E163" s="36" t="str">
        <f ca="1">IF(AND(A163&gt;=1,A163&lt;=6),VLOOKUP(RANDBETWEEN(1,20),Table171[],2)," ")</f>
        <v xml:space="preserve"> </v>
      </c>
      <c r="F163" s="36" t="str">
        <f ca="1">IF(AND(A163&gt;=1,A163&lt;=8),VLOOKUP(RANDBETWEEN(1,20),Table172[],2)," ")</f>
        <v xml:space="preserve"> </v>
      </c>
      <c r="G163" s="36" t="str">
        <f ca="1">IF(AND(A163&gt;=1,A163&lt;=8),VLOOKUP(RANDBETWEEN(1,20),Table174[],2)," ")</f>
        <v xml:space="preserve"> </v>
      </c>
      <c r="H163" s="36" t="str">
        <f ca="1">IF(AND(A163&gt;=1,A163&lt;=8),VLOOKUP(RANDBETWEEN(1,20),Table173[],2)," ")</f>
        <v xml:space="preserve"> </v>
      </c>
      <c r="I163" s="36" t="str">
        <f ca="1">IF(H163="Roll 2x",VLOOKUP(RANDBETWEEN(1,20),Table173[],2)," ")</f>
        <v xml:space="preserve"> </v>
      </c>
      <c r="J163" s="36" t="str">
        <f ca="1">IF(H163="Roll 2x",VLOOKUP(RANDBETWEEN(1,20),Table173[],2)," ")</f>
        <v xml:space="preserve"> </v>
      </c>
    </row>
    <row r="164" spans="1:10" x14ac:dyDescent="0.25">
      <c r="A164" s="36" t="str">
        <f ca="1">IF(AND(F11&gt;=4,F11&lt;=6),4, " ")</f>
        <v xml:space="preserve"> </v>
      </c>
      <c r="B164" s="36" t="str">
        <f ca="1">IF(AND(F11&gt;=4,F11&lt;=6),RANDBETWEEN(1,100), " ")</f>
        <v xml:space="preserve"> </v>
      </c>
      <c r="C164" s="36" t="str">
        <f ca="1">IF(AND(F11&gt;=4,F11&lt;=6),VLOOKUP(B164,Table576466[],2), " ")</f>
        <v xml:space="preserve"> </v>
      </c>
      <c r="D164" s="36" t="str">
        <f ca="1">IF(C164="armor of resistance (breastplate)",VLOOKUP(RANDBETWEEN(1,10),Table175[],2),IF(C164="armor of resistance (studded leather)",VLOOKUP(RANDBETWEEN(1,10),Table175[],2),IF(C164="armor of resistance (splint)",VLOOKUP(RANDBETWEEN(1,10),Table175[],2),IF(C164="candle of invocation",VLOOKUP(RANDBETWEEN(1,20),Table176[],2),IF(C164="carpet of flying",VLOOKUP(RANDBETWEEN(1,4),Table177[],2),IF(C164="Weapon +3",VLOOKUP(RANDBETWEEN(1,100),Table184[],2),IF(C164="Dragon scale mail",VLOOKUP(RANDBETWEEN(1,10),Table178[],2),IF(C164="Manual of Golems",VLOOKUP(RANDBETWEEN(1,20),Table180[],2),IF(C164="nine lives stealer",RANDBETWEEN(2,9)," ")))))))))</f>
        <v xml:space="preserve"> </v>
      </c>
      <c r="E164" s="36" t="str">
        <f ca="1">IF(AND(A164&gt;=1,A164&lt;=6),VLOOKUP(RANDBETWEEN(1,20),Table171[],2)," ")</f>
        <v xml:space="preserve"> </v>
      </c>
      <c r="F164" s="36" t="str">
        <f ca="1">IF(AND(A164&gt;=1,A164&lt;=8),VLOOKUP(RANDBETWEEN(1,20),Table172[],2)," ")</f>
        <v xml:space="preserve"> </v>
      </c>
      <c r="G164" s="36" t="str">
        <f ca="1">IF(AND(A164&gt;=1,A164&lt;=8),VLOOKUP(RANDBETWEEN(1,20),Table174[],2)," ")</f>
        <v xml:space="preserve"> </v>
      </c>
      <c r="H164" s="36" t="str">
        <f ca="1">IF(AND(A164&gt;=1,A164&lt;=8),VLOOKUP(RANDBETWEEN(1,20),Table173[],2)," ")</f>
        <v xml:space="preserve"> </v>
      </c>
      <c r="I164" s="36" t="str">
        <f ca="1">IF(H164="Roll 2x",VLOOKUP(RANDBETWEEN(1,20),Table173[],2)," ")</f>
        <v xml:space="preserve"> </v>
      </c>
      <c r="J164" s="36" t="str">
        <f ca="1">IF(H164="Roll 2x",VLOOKUP(RANDBETWEEN(1,20),Table173[],2)," ")</f>
        <v xml:space="preserve"> </v>
      </c>
    </row>
    <row r="166" spans="1:10" x14ac:dyDescent="0.25">
      <c r="A166" s="36" t="s">
        <v>249</v>
      </c>
      <c r="B166" s="36" t="s">
        <v>233</v>
      </c>
      <c r="C166" s="36" t="s">
        <v>35</v>
      </c>
      <c r="D166" s="36" t="s">
        <v>34</v>
      </c>
      <c r="E166" s="36" t="s">
        <v>619</v>
      </c>
      <c r="F166" s="36" t="s">
        <v>682</v>
      </c>
      <c r="G166" s="36" t="s">
        <v>622</v>
      </c>
      <c r="H166" s="36" t="s">
        <v>680</v>
      </c>
      <c r="I166" s="36" t="s">
        <v>681</v>
      </c>
      <c r="J166" s="36" t="s">
        <v>683</v>
      </c>
    </row>
    <row r="167" spans="1:10" x14ac:dyDescent="0.25">
      <c r="A167" s="36" t="str">
        <f ca="1">IF(AND(G11&gt;=1,G11&lt;=6),1, " ")</f>
        <v xml:space="preserve"> </v>
      </c>
      <c r="B167" s="36" t="str">
        <f ca="1">IF(AND(G11&gt;=1,G11&lt;=6),RANDBETWEEN(1,100), " ")</f>
        <v xml:space="preserve"> </v>
      </c>
      <c r="C167" s="36" t="str">
        <f ca="1">IF(AND(G11&gt;=1,G11&lt;=6),VLOOKUP(B167,Table576467[],2), " ")</f>
        <v xml:space="preserve"> </v>
      </c>
      <c r="D167" s="36" t="str">
        <f ca="1">IF(C167="armor of resistance (half plate)",VLOOKUP(RANDBETWEEN(1,10),Table175[],2),IF(C167="iron flask",VLOOKUP(RANDBETWEEN(1,100),Table179[],2),IF(C167="sword of answering",VLOOKUP(RANDBETWEEN(1,9),Table183[],2),IF(C167="magic armor",VLOOKUP(RANDBETWEEN(1,12),Table186[],2),IF(C167="plate armor of resistance",VLOOKUP(RANDBETWEEN(1,10),Table175[],2)," ")))))</f>
        <v xml:space="preserve"> </v>
      </c>
      <c r="E167" s="36" t="str">
        <f ca="1">IF(AND(A167&gt;=1,A167&lt;=6),VLOOKUP(RANDBETWEEN(1,20),Table171[],2)," ")</f>
        <v xml:space="preserve"> </v>
      </c>
      <c r="F167" s="36" t="str">
        <f ca="1">IF(AND(A167&gt;=1,A167&lt;=8),VLOOKUP(RANDBETWEEN(1,20),Table172[],2)," ")</f>
        <v xml:space="preserve"> </v>
      </c>
      <c r="G167" s="36" t="str">
        <f ca="1">IF(AND(A167&gt;=1,A167&lt;=8),VLOOKUP(RANDBETWEEN(1,20),Table174[],2)," ")</f>
        <v xml:space="preserve"> </v>
      </c>
      <c r="H167" s="36" t="str">
        <f ca="1">IF(AND(A167&gt;=1,A167&lt;=8),VLOOKUP(RANDBETWEEN(1,20),Table173[],2)," ")</f>
        <v xml:space="preserve"> </v>
      </c>
      <c r="I167" s="36" t="str">
        <f ca="1">IF(H167="Roll 2x",VLOOKUP(RANDBETWEEN(1,20),Table173[],2)," ")</f>
        <v xml:space="preserve"> </v>
      </c>
      <c r="J167" s="36" t="str">
        <f ca="1">IF(H167="Roll 2x",VLOOKUP(RANDBETWEEN(1,20),Table173[],2)," ")</f>
        <v xml:space="preserve"> </v>
      </c>
    </row>
    <row r="168" spans="1:10" x14ac:dyDescent="0.25">
      <c r="A168" s="36" t="str">
        <f ca="1">IF(AND(G11&gt;=2,G11&lt;=6),2, " ")</f>
        <v xml:space="preserve"> </v>
      </c>
      <c r="B168" s="36" t="str">
        <f ca="1">IF(AND(G11&gt;=2,G11&lt;=6),RANDBETWEEN(1,100), " ")</f>
        <v xml:space="preserve"> </v>
      </c>
      <c r="C168" s="36" t="str">
        <f ca="1">IF(AND(G11&gt;=2,G11&lt;=6),VLOOKUP(B168,Table576467[],2), " ")</f>
        <v xml:space="preserve"> </v>
      </c>
      <c r="D168" s="36" t="str">
        <f ca="1">IF(C168="armor of resistance (half plate)",VLOOKUP(RANDBETWEEN(1,10),Table175[],2),IF(C168="iron flask",VLOOKUP(RANDBETWEEN(1,100),Table179[],2),IF(C168="sword of answering",VLOOKUP(RANDBETWEEN(1,9),Table183[],2),IF(C168="magic armor",VLOOKUP(RANDBETWEEN(1,12),Table186[],2),IF(C168="plate armor of resistance",VLOOKUP(RANDBETWEEN(1,10),Table175[],2)," ")))))</f>
        <v xml:space="preserve"> </v>
      </c>
      <c r="E168" s="36" t="str">
        <f ca="1">IF(AND(A168&gt;=1,A168&lt;=6),VLOOKUP(RANDBETWEEN(1,20),Table171[],2)," ")</f>
        <v xml:space="preserve"> </v>
      </c>
      <c r="F168" s="36" t="str">
        <f ca="1">IF(AND(A168&gt;=1,A168&lt;=6),VLOOKUP(RANDBETWEEN(1,20),Table172[],2)," ")</f>
        <v xml:space="preserve"> </v>
      </c>
      <c r="G168" s="36" t="str">
        <f ca="1">IF(AND(A168&gt;=1,A168&lt;=8),VLOOKUP(RANDBETWEEN(1,20),Table174[],2)," ")</f>
        <v xml:space="preserve"> </v>
      </c>
      <c r="H168" s="36" t="str">
        <f ca="1">IF(AND(A168&gt;=1,A168&lt;=8),VLOOKUP(RANDBETWEEN(1,20),Table173[],2)," ")</f>
        <v xml:space="preserve"> </v>
      </c>
      <c r="I168" s="36" t="str">
        <f ca="1">IF(H168="Roll 2x",VLOOKUP(RANDBETWEEN(1,20),Table173[],2)," ")</f>
        <v xml:space="preserve"> </v>
      </c>
      <c r="J168" s="36" t="str">
        <f ca="1">IF(H168="Roll 2x",VLOOKUP(RANDBETWEEN(1,20),Table173[],2)," ")</f>
        <v xml:space="preserve"> </v>
      </c>
    </row>
    <row r="169" spans="1:10" x14ac:dyDescent="0.25">
      <c r="A169" s="36" t="str">
        <f ca="1">IF(AND(G11&gt;=3,G11&lt;=6),3, " ")</f>
        <v xml:space="preserve"> </v>
      </c>
      <c r="B169" s="36" t="str">
        <f ca="1">IF(AND(G11&gt;=3,G11&lt;=6),RANDBETWEEN(1,100), " ")</f>
        <v xml:space="preserve"> </v>
      </c>
      <c r="C169" s="36" t="str">
        <f ca="1">IF(AND(G11&gt;=3,G11&lt;=6),VLOOKUP(B169,Table576467[],2), " ")</f>
        <v xml:space="preserve"> </v>
      </c>
      <c r="D169" s="36" t="str">
        <f ca="1">IF(C169="armor of resistance (half plate)",VLOOKUP(RANDBETWEEN(1,10),Table175[],2),IF(C169="iron flask",VLOOKUP(RANDBETWEEN(1,100),Table179[],2),IF(C169="sword of answering",VLOOKUP(RANDBETWEEN(1,9),Table183[],2),IF(C169="magic armor",VLOOKUP(RANDBETWEEN(1,12),Table186[],2),IF(C169="plate armor of resistance",VLOOKUP(RANDBETWEEN(1,10),Table175[],2)," ")))))</f>
        <v xml:space="preserve"> </v>
      </c>
      <c r="E169" s="36" t="str">
        <f ca="1">IF(AND(A169&gt;=1,A169&lt;=6),VLOOKUP(RANDBETWEEN(1,20),Table171[],2)," ")</f>
        <v xml:space="preserve"> </v>
      </c>
      <c r="F169" s="36" t="str">
        <f ca="1">IF(AND(A169&gt;=1,A169&lt;=8),VLOOKUP(RANDBETWEEN(1,20),Table172[],2)," ")</f>
        <v xml:space="preserve"> </v>
      </c>
      <c r="G169" s="36" t="str">
        <f ca="1">IF(AND(A169&gt;=1,A169&lt;=8),VLOOKUP(RANDBETWEEN(1,20),Table174[],2)," ")</f>
        <v xml:space="preserve"> </v>
      </c>
      <c r="H169" s="36" t="str">
        <f ca="1">IF(AND(A169&gt;=1,A169&lt;=8),VLOOKUP(RANDBETWEEN(1,20),Table173[],2)," ")</f>
        <v xml:space="preserve"> </v>
      </c>
      <c r="I169" s="36" t="str">
        <f ca="1">IF(H169="Roll 2x",VLOOKUP(RANDBETWEEN(1,20),Table173[],2)," ")</f>
        <v xml:space="preserve"> </v>
      </c>
      <c r="J169" s="36" t="str">
        <f ca="1">IF(H169="Roll 2x",VLOOKUP(RANDBETWEEN(1,20),Table173[],2)," ")</f>
        <v xml:space="preserve"> </v>
      </c>
    </row>
    <row r="170" spans="1:10" x14ac:dyDescent="0.25">
      <c r="A170" s="36" t="str">
        <f ca="1">IF(AND(G11&gt;=4,G11&lt;=6),4, " ")</f>
        <v xml:space="preserve"> </v>
      </c>
      <c r="B170" s="36" t="str">
        <f ca="1">IF(AND(G11&gt;=4,G11&lt;=6),RANDBETWEEN(1,100), " ")</f>
        <v xml:space="preserve"> </v>
      </c>
      <c r="C170" s="36" t="str">
        <f ca="1">IF(AND(G11&gt;=4,G11&lt;=6),VLOOKUP(B170,Table576467[],2), " ")</f>
        <v xml:space="preserve"> </v>
      </c>
      <c r="D170" s="36" t="str">
        <f ca="1">IF(C170="armor of resistance (half plate)",VLOOKUP(RANDBETWEEN(1,10),Table175[],2),IF(C170="iron flask",VLOOKUP(RANDBETWEEN(1,100),Table179[],2),IF(C170="sword of answering",VLOOKUP(RANDBETWEEN(1,9),Table183[],2),IF(C170="magic armor",VLOOKUP(RANDBETWEEN(1,12),Table186[],2),IF(C170="plate armor of resistance",VLOOKUP(RANDBETWEEN(1,10),Table175[],2)," ")))))</f>
        <v xml:space="preserve"> </v>
      </c>
      <c r="E170" s="36" t="str">
        <f ca="1">IF(AND(A170&gt;=1,A170&lt;=6),VLOOKUP(RANDBETWEEN(1,20),Table171[],2)," ")</f>
        <v xml:space="preserve"> </v>
      </c>
      <c r="F170" s="36" t="str">
        <f ca="1">IF(AND(A170&gt;=1,A170&lt;=8),VLOOKUP(RANDBETWEEN(1,20),Table172[],2)," ")</f>
        <v xml:space="preserve"> </v>
      </c>
      <c r="G170" s="36" t="str">
        <f ca="1">IF(AND(A170&gt;=1,A170&lt;=8),VLOOKUP(RANDBETWEEN(1,20),Table174[],2)," ")</f>
        <v xml:space="preserve"> </v>
      </c>
      <c r="H170" s="36" t="str">
        <f ca="1">IF(AND(A170&gt;=1,A170&lt;=8),VLOOKUP(RANDBETWEEN(1,20),Table173[],2)," ")</f>
        <v xml:space="preserve"> </v>
      </c>
      <c r="I170" s="36" t="str">
        <f ca="1">IF(H170="Roll 2x",VLOOKUP(RANDBETWEEN(1,20),Table173[],2)," ")</f>
        <v xml:space="preserve"> </v>
      </c>
      <c r="J170" s="36" t="str">
        <f ca="1">IF(H170="Roll 2x",VLOOKUP(RANDBETWEEN(1,20),Table173[],2)," ")</f>
        <v xml:space="preserve"> </v>
      </c>
    </row>
  </sheetData>
  <sheetProtection sheet="1" objects="1" scenarios="1"/>
  <phoneticPr fontId="2" type="noConversion"/>
  <pageMargins left="0.7" right="0.7" top="0.75" bottom="0.75" header="0.3" footer="0.3"/>
  <pageSetup scale="42" fitToWidth="0" orientation="landscape" horizontalDpi="4294967293" verticalDpi="0" r:id="rId1"/>
  <drawing r:id="rId2"/>
  <picture r:id="rId3"/>
  <tableParts count="35">
    <tablePart r:id="rId4"/>
    <tablePart r:id="rId5"/>
    <tablePart r:id="rId6"/>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 r:id="rId24"/>
    <tablePart r:id="rId25"/>
    <tablePart r:id="rId26"/>
    <tablePart r:id="rId27"/>
    <tablePart r:id="rId28"/>
    <tablePart r:id="rId29"/>
    <tablePart r:id="rId30"/>
    <tablePart r:id="rId31"/>
    <tablePart r:id="rId32"/>
    <tablePart r:id="rId33"/>
    <tablePart r:id="rId34"/>
    <tablePart r:id="rId35"/>
    <tablePart r:id="rId36"/>
    <tablePart r:id="rId37"/>
    <tablePart r:id="rId38"/>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ED9997-5C0E-4566-9E71-A5DF724D97F1}">
  <sheetPr>
    <pageSetUpPr autoPageBreaks="0" fitToPage="1"/>
  </sheetPr>
  <dimension ref="A1:S80"/>
  <sheetViews>
    <sheetView showGridLines="0" tabSelected="1" zoomScale="70" zoomScaleNormal="70" workbookViewId="0">
      <selection activeCell="M38" sqref="M38"/>
    </sheetView>
  </sheetViews>
  <sheetFormatPr defaultColWidth="8.85546875" defaultRowHeight="15.75" x14ac:dyDescent="0.25"/>
  <cols>
    <col min="1" max="1" width="3.28515625" style="17" bestFit="1" customWidth="1"/>
    <col min="2" max="2" width="28.5703125" style="17" customWidth="1"/>
    <col min="3" max="3" width="37.28515625" style="17" bestFit="1" customWidth="1"/>
    <col min="4" max="4" width="16" style="17" bestFit="1" customWidth="1"/>
    <col min="5" max="5" width="30.85546875" style="17" customWidth="1"/>
    <col min="6" max="6" width="26.85546875" style="17" customWidth="1"/>
    <col min="7" max="7" width="43.5703125" style="17" customWidth="1"/>
    <col min="8" max="8" width="7.42578125" style="17" bestFit="1" customWidth="1"/>
    <col min="9" max="9" width="12.28515625" style="17" bestFit="1" customWidth="1"/>
    <col min="10" max="10" width="4.140625" style="17" bestFit="1" customWidth="1"/>
    <col min="11" max="11" width="6.5703125" style="17" bestFit="1" customWidth="1"/>
    <col min="12" max="12" width="7.28515625" style="17" bestFit="1" customWidth="1"/>
    <col min="13" max="13" width="1.5703125" style="17" customWidth="1"/>
    <col min="14" max="14" width="1.7109375" style="17" customWidth="1"/>
    <col min="15" max="15" width="20.28515625" style="17" customWidth="1"/>
    <col min="16" max="16" width="1.7109375" style="17" customWidth="1"/>
    <col min="17" max="17" width="23.28515625" style="17" bestFit="1" customWidth="1"/>
    <col min="18" max="18" width="1.7109375" style="17" customWidth="1"/>
    <col min="19" max="19" width="20.140625" style="17" bestFit="1" customWidth="1"/>
    <col min="20" max="20" width="1.7109375" style="17" customWidth="1"/>
    <col min="21" max="21" width="23.28515625" style="17" bestFit="1" customWidth="1"/>
    <col min="22" max="16384" width="8.85546875" style="17"/>
  </cols>
  <sheetData>
    <row r="1" spans="1:19" ht="17.25" thickTop="1" thickBot="1" x14ac:dyDescent="0.3">
      <c r="A1" s="51">
        <v>1</v>
      </c>
      <c r="B1" s="52" t="str">
        <f>IF(AND(A1&gt;=1,A1&lt;=18),"You have found"," ")</f>
        <v>You have found</v>
      </c>
      <c r="C1" s="52" t="str">
        <f ca="1">IF(AND(A1&gt;=1,A1&lt;=18),IF(E1="a plain gem"," ",VLOOKUP(RANDBETWEEN(1,20),Table3[], 2))," ")</f>
        <v xml:space="preserve"> </v>
      </c>
      <c r="D1" s="52" t="str">
        <f ca="1">IF(A1=" "," ",IF(AND(A1&gt;=1,E1="a plain gem")," ",VLOOKUP(RANDBETWEEN(1,20),Table1[],2)))</f>
        <v xml:space="preserve"> </v>
      </c>
      <c r="E1" s="52" t="str">
        <f ca="1">IF(AND(A1&gt;=1,A1&lt;=18), VLOOKUP(RANDBETWEEN(1,100),Table31[],2)," ")</f>
        <v>a plain gem</v>
      </c>
      <c r="F1" s="52" t="str">
        <f ca="1">IF(AND(A1&gt;=1,A1&lt;=18),VLOOKUP(RANDBETWEEN(1,6),Table29[],2)," ")</f>
        <v>in pristine condition.</v>
      </c>
      <c r="G1" s="52"/>
      <c r="H1" s="52"/>
      <c r="I1" s="52"/>
      <c r="J1" s="52"/>
      <c r="K1" s="52"/>
      <c r="L1" s="53"/>
      <c r="O1" s="87" t="s">
        <v>82</v>
      </c>
      <c r="Q1" s="88" t="s">
        <v>85</v>
      </c>
      <c r="S1" s="89" t="s">
        <v>123</v>
      </c>
    </row>
    <row r="2" spans="1:19" ht="16.5" thickTop="1" x14ac:dyDescent="0.25">
      <c r="A2" s="72"/>
      <c r="B2" s="54" t="str">
        <f ca="1">IF(AND(A1&gt;=1,E1="a plain gem")," ",IF(AND(A1&gt;=1,A1&lt;=18),"It has"," "))</f>
        <v xml:space="preserve"> </v>
      </c>
      <c r="C2" s="54" t="str">
        <f ca="1">IF(AND(A1&gt;=1,A1&lt;=18),IF(E1="a plain gem", "It is", VLOOKUP(RANDBETWEEN(1,4),Table36[],2))," ")</f>
        <v>It is</v>
      </c>
      <c r="D2" s="54" t="str">
        <f ca="1">IF(AND(A1&gt;=1,A1&lt;=18),VLOOKUP(RANDBETWEEN(1,20),Table13[],2)," ")</f>
        <v>marquise shaped</v>
      </c>
      <c r="E2" s="54" t="str">
        <f ca="1">IF(A1=" ", " ",IF(AND(A1&gt;=1,A1&lt;=18),IF(E1="a plain gem","and","gems")))</f>
        <v>and</v>
      </c>
      <c r="F2" s="54" t="str">
        <f ca="1">IF(A1=" "," ",IF(E1="a plain gem"," ","that are "))</f>
        <v xml:space="preserve"> </v>
      </c>
      <c r="G2" s="54" t="str">
        <f ca="1">IF(H2="both",VLOOKUP(RANDBETWEEN(1,8),Table15[],2)," ")</f>
        <v>spotted</v>
      </c>
      <c r="H2" s="54" t="str">
        <f ca="1">IF(AND(A1&gt;=1,A1&lt;=18),VLOOKUP(RANDBETWEEN(1,20),Table14[],2)," ")</f>
        <v>both</v>
      </c>
      <c r="I2" s="54" t="str">
        <f ca="1">IF(H2="both",VLOOKUP(RANDBETWEEN(1,11),Table14[],2)," ")</f>
        <v>gray</v>
      </c>
      <c r="J2" s="54" t="str">
        <f ca="1">IF(H2="both","and"," ")</f>
        <v>and</v>
      </c>
      <c r="K2" s="54" t="str">
        <f ca="1">IF(H2="both",VLOOKUP(RANDBETWEEN(1,11),Table14[],2)," ")</f>
        <v>white</v>
      </c>
      <c r="L2" s="55" t="str">
        <f>IF(A1=" "," ","in color")</f>
        <v>in color</v>
      </c>
      <c r="O2" s="87" t="s">
        <v>113</v>
      </c>
      <c r="Q2" s="90" t="s">
        <v>86</v>
      </c>
      <c r="S2" s="89" t="s">
        <v>124</v>
      </c>
    </row>
    <row r="3" spans="1:19" ht="16.5" thickBot="1" x14ac:dyDescent="0.3">
      <c r="A3" s="73"/>
      <c r="B3" s="56" t="str">
        <f ca="1">IF(C1="a carved","It is carved with a depiction of"," ")</f>
        <v xml:space="preserve"> </v>
      </c>
      <c r="C3" s="57" t="str">
        <f ca="1">IF(B3="It is carved with a depiction of",VLOOKUP(RANDBETWEEN(1,6259),Table354[],2)," ")</f>
        <v xml:space="preserve"> </v>
      </c>
      <c r="D3" s="57" t="str">
        <f ca="1">IF(B3="It is carved with a depiction of",VLOOKUP(RANDBETWEEN(1,100),Table355[],2)," ")</f>
        <v xml:space="preserve"> </v>
      </c>
      <c r="E3" s="57" t="str">
        <f ca="1">IF(B3="It is carved with a depiction of",VLOOKUP(RANDBETWEEN(1,6259),Table354[],2)," ")</f>
        <v xml:space="preserve"> </v>
      </c>
      <c r="F3" s="57" t="str">
        <f ca="1">IF(B3="It is carved with a depiction of",VLOOKUP(RANDBETWEEN(1,2),Table357[],2)," ")</f>
        <v xml:space="preserve"> </v>
      </c>
      <c r="G3" s="57" t="str">
        <f ca="1">IF(B3="It is carved with a depiction of",VLOOKUP(RANDBETWEEN(1,25),Table358[],2)," ")</f>
        <v xml:space="preserve"> </v>
      </c>
      <c r="H3" s="57"/>
      <c r="I3" s="57"/>
      <c r="J3" s="57"/>
      <c r="K3" s="57"/>
      <c r="L3" s="58"/>
      <c r="O3" s="87" t="s">
        <v>114</v>
      </c>
      <c r="Q3" s="90" t="s">
        <v>88</v>
      </c>
      <c r="S3" s="89" t="s">
        <v>86</v>
      </c>
    </row>
    <row r="4" spans="1:19" ht="17.25" thickTop="1" thickBot="1" x14ac:dyDescent="0.3">
      <c r="O4" s="87" t="s">
        <v>115</v>
      </c>
      <c r="Q4" s="90" t="s">
        <v>87</v>
      </c>
      <c r="S4" s="89" t="s">
        <v>125</v>
      </c>
    </row>
    <row r="5" spans="1:19" ht="17.25" thickTop="1" thickBot="1" x14ac:dyDescent="0.3">
      <c r="A5" s="51">
        <v>2</v>
      </c>
      <c r="B5" s="52" t="str">
        <f>IF(AND(A5&gt;=1,A5&lt;=18),"You have found"," ")</f>
        <v>You have found</v>
      </c>
      <c r="C5" s="52" t="str">
        <f ca="1">IF(AND(A5&gt;=1,A5&lt;=18),IF(E5="a plain gem"," ",VLOOKUP(RANDBETWEEN(1,20),Table3[], 2))," ")</f>
        <v xml:space="preserve"> </v>
      </c>
      <c r="D5" s="52" t="str">
        <f ca="1">IF(A5=" "," ",IF(AND(A5&gt;=1,E5="a plain gem")," ",VLOOKUP(RANDBETWEEN(1,20),Table1[],2)))</f>
        <v xml:space="preserve"> </v>
      </c>
      <c r="E5" s="52" t="str">
        <f ca="1">IF(AND(A5&gt;=1,A5&lt;=18), VLOOKUP(RANDBETWEEN(1,100),Table31[],2)," ")</f>
        <v>a plain gem</v>
      </c>
      <c r="F5" s="52" t="str">
        <f ca="1">IF(AND(A5&gt;=1,A5&lt;=18),VLOOKUP(RANDBETWEEN(1,6),Table29[],2)," ")</f>
        <v>in poor condition.</v>
      </c>
      <c r="G5" s="52"/>
      <c r="H5" s="52"/>
      <c r="I5" s="52"/>
      <c r="J5" s="52"/>
      <c r="K5" s="52"/>
      <c r="L5" s="53"/>
      <c r="O5" s="87" t="s">
        <v>116</v>
      </c>
      <c r="Q5" s="90" t="s">
        <v>89</v>
      </c>
      <c r="S5" s="89" t="s">
        <v>126</v>
      </c>
    </row>
    <row r="6" spans="1:19" s="85" customFormat="1" ht="16.5" thickTop="1" x14ac:dyDescent="0.25">
      <c r="A6" s="72"/>
      <c r="B6" s="54" t="str">
        <f ca="1">IF(AND(A5&gt;=1,E5="a plain gem")," ",IF(AND(A5&gt;=1,A5&lt;=18),"It has"," "))</f>
        <v xml:space="preserve"> </v>
      </c>
      <c r="C6" s="54" t="str">
        <f ca="1">IF(AND(A5&gt;=1,A5&lt;=18),IF(E5="a plain gem", "It is", VLOOKUP(RANDBETWEEN(1,4),Table36[],2))," ")</f>
        <v>It is</v>
      </c>
      <c r="D6" s="54" t="str">
        <f ca="1">IF(AND(A5&gt;=1,A5&lt;=18),VLOOKUP(RANDBETWEEN(1,20),Table13[],2)," ")</f>
        <v>marquise shaped</v>
      </c>
      <c r="E6" s="54" t="str">
        <f ca="1">IF(A5=" ", " ",IF(AND(A5&gt;=1,A5&lt;=18),IF(E5="a plain gem","and","gems")))</f>
        <v>and</v>
      </c>
      <c r="F6" s="54" t="str">
        <f ca="1">IF(A5=" "," ",IF(E5="a plain gem"," ","that are "))</f>
        <v xml:space="preserve"> </v>
      </c>
      <c r="G6" s="54" t="str">
        <f ca="1">IF(H6="both",VLOOKUP(RANDBETWEEN(1,8),Table15[],2)," ")</f>
        <v xml:space="preserve"> </v>
      </c>
      <c r="H6" s="54" t="str">
        <f ca="1">IF(AND(A5&gt;=1,A5&lt;=18),VLOOKUP(RANDBETWEEN(1,20),Table14[],2)," ")</f>
        <v>white</v>
      </c>
      <c r="I6" s="54" t="str">
        <f ca="1">IF(H6="both",VLOOKUP(RANDBETWEEN(1,11),Table14[],2)," ")</f>
        <v xml:space="preserve"> </v>
      </c>
      <c r="J6" s="54" t="str">
        <f ca="1">IF(H6="both","and"," ")</f>
        <v xml:space="preserve"> </v>
      </c>
      <c r="K6" s="54" t="str">
        <f ca="1">IF(H6="both",VLOOKUP(RANDBETWEEN(1,11),Table14[],2)," ")</f>
        <v xml:space="preserve"> </v>
      </c>
      <c r="L6" s="55" t="str">
        <f>IF(A5=" "," ","in color")</f>
        <v>in color</v>
      </c>
      <c r="O6" s="91" t="s">
        <v>83</v>
      </c>
      <c r="Q6" s="92" t="s">
        <v>90</v>
      </c>
      <c r="S6" s="93" t="s">
        <v>88</v>
      </c>
    </row>
    <row r="7" spans="1:19" ht="16.5" thickBot="1" x14ac:dyDescent="0.3">
      <c r="A7" s="73"/>
      <c r="B7" s="56" t="str">
        <f ca="1">IF(C5="a carved","It is carved with a depiction of"," ")</f>
        <v xml:space="preserve"> </v>
      </c>
      <c r="C7" s="57" t="str">
        <f ca="1">IF(B7="It is carved with a depiction of",VLOOKUP(RANDBETWEEN(1,6259),Table354[],2)," ")</f>
        <v xml:space="preserve"> </v>
      </c>
      <c r="D7" s="57" t="str">
        <f ca="1">IF(B7="It is carved with a depiction of",VLOOKUP(RANDBETWEEN(1,100),Table355[],2)," ")</f>
        <v xml:space="preserve"> </v>
      </c>
      <c r="E7" s="57" t="str">
        <f ca="1">IF(B7="It is carved with a depiction of",VLOOKUP(RANDBETWEEN(1,6259),Table354[],2)," ")</f>
        <v xml:space="preserve"> </v>
      </c>
      <c r="F7" s="57" t="str">
        <f ca="1">IF(B7="It is carved with a depiction of",VLOOKUP(RANDBETWEEN(1,2),Table357[],2)," ")</f>
        <v xml:space="preserve"> </v>
      </c>
      <c r="G7" s="57" t="str">
        <f ca="1">IF(B7="It is carved with a depiction of",VLOOKUP(RANDBETWEEN(1,25),Table358[],2)," ")</f>
        <v xml:space="preserve"> </v>
      </c>
      <c r="H7" s="57"/>
      <c r="I7" s="57"/>
      <c r="J7" s="57"/>
      <c r="K7" s="57"/>
      <c r="L7" s="58"/>
      <c r="O7" s="87" t="s">
        <v>117</v>
      </c>
      <c r="Q7" s="90" t="s">
        <v>91</v>
      </c>
      <c r="S7" s="89" t="s">
        <v>127</v>
      </c>
    </row>
    <row r="8" spans="1:19" ht="17.25" thickTop="1" thickBot="1" x14ac:dyDescent="0.3">
      <c r="O8" s="87" t="s">
        <v>118</v>
      </c>
      <c r="Q8" s="90" t="s">
        <v>92</v>
      </c>
      <c r="S8" s="89" t="s">
        <v>128</v>
      </c>
    </row>
    <row r="9" spans="1:19" ht="17.25" thickTop="1" thickBot="1" x14ac:dyDescent="0.3">
      <c r="A9" s="59">
        <v>3</v>
      </c>
      <c r="B9" s="60" t="str">
        <f>IF(AND(A9&gt;=1,A9&lt;=18),"You have found"," ")</f>
        <v>You have found</v>
      </c>
      <c r="C9" s="60" t="str">
        <f ca="1">IF(AND(A9&gt;=1,A9&lt;=18),IF(E9="a plain gem"," ",VLOOKUP(RANDBETWEEN(1,20),Table3[], 2))," ")</f>
        <v xml:space="preserve"> </v>
      </c>
      <c r="D9" s="60" t="str">
        <f ca="1">IF(A9=" "," ",IF(AND(A9&gt;=1,E9="a plain gem")," ",VLOOKUP(RANDBETWEEN(1,20),Table1[],2)))</f>
        <v xml:space="preserve"> </v>
      </c>
      <c r="E9" s="60" t="str">
        <f ca="1">IF(AND(A9&gt;=1,A9&lt;=18), VLOOKUP(RANDBETWEEN(1,100),Table31[],2)," ")</f>
        <v>a plain gem</v>
      </c>
      <c r="F9" s="60" t="str">
        <f ca="1">IF(AND(A9&gt;=1,A9&lt;=18),VLOOKUP(RANDBETWEEN(1,6),Table29[],2)," ")</f>
        <v>in poor condition.</v>
      </c>
      <c r="G9" s="60"/>
      <c r="H9" s="60"/>
      <c r="I9" s="60"/>
      <c r="J9" s="60"/>
      <c r="K9" s="60"/>
      <c r="L9" s="61"/>
      <c r="O9" s="87" t="s">
        <v>119</v>
      </c>
      <c r="Q9" s="90" t="s">
        <v>93</v>
      </c>
      <c r="S9" s="89" t="s">
        <v>130</v>
      </c>
    </row>
    <row r="10" spans="1:19" ht="16.5" thickTop="1" x14ac:dyDescent="0.25">
      <c r="A10" s="72"/>
      <c r="B10" s="62" t="str">
        <f ca="1">IF(AND(A9&gt;=1,E9="a plain gem")," ",IF(AND(A9&gt;=1,A9&lt;=18),"It has"," "))</f>
        <v xml:space="preserve"> </v>
      </c>
      <c r="C10" s="62" t="str">
        <f ca="1">IF(AND(A9&gt;=1,A9&lt;=18),IF(E9="a plain gem", "It is", VLOOKUP(RANDBETWEEN(1,4),Table36[],2))," ")</f>
        <v>It is</v>
      </c>
      <c r="D10" s="62" t="str">
        <f ca="1">IF(AND(A9&gt;=1,A9&lt;=18),VLOOKUP(RANDBETWEEN(1,20),Table13[],2)," ")</f>
        <v>natural shaped</v>
      </c>
      <c r="E10" s="62" t="str">
        <f ca="1">IF(A9=" ", " ",IF(AND(A9&gt;=1,A9&lt;=18),IF(E9="a plain gem","and","gems")))</f>
        <v>and</v>
      </c>
      <c r="F10" s="62" t="str">
        <f ca="1">IF(A9=" "," ",IF(E9="a plain gem"," ","that are "))</f>
        <v xml:space="preserve"> </v>
      </c>
      <c r="G10" s="62" t="str">
        <f ca="1">IF(H10="both",VLOOKUP(RANDBETWEEN(1,8),Table15[],2)," ")</f>
        <v xml:space="preserve"> </v>
      </c>
      <c r="H10" s="62" t="str">
        <f ca="1">IF(AND(A9&gt;=1,A9&lt;=18),VLOOKUP(RANDBETWEEN(1,20),Table14[],2)," ")</f>
        <v>orange</v>
      </c>
      <c r="I10" s="62" t="str">
        <f ca="1">IF(H10="both",VLOOKUP(RANDBETWEEN(1,11),Table14[],2)," ")</f>
        <v xml:space="preserve"> </v>
      </c>
      <c r="J10" s="62" t="str">
        <f ca="1">IF(H10="both","and"," ")</f>
        <v xml:space="preserve"> </v>
      </c>
      <c r="K10" s="62" t="str">
        <f ca="1">IF(H10="both",VLOOKUP(RANDBETWEEN(1,11),Table14[],2)," ")</f>
        <v xml:space="preserve"> </v>
      </c>
      <c r="L10" s="63" t="str">
        <f>IF(A9=" "," ","in color")</f>
        <v>in color</v>
      </c>
      <c r="O10" s="87" t="s">
        <v>84</v>
      </c>
      <c r="Q10" s="90" t="s">
        <v>94</v>
      </c>
      <c r="S10" s="89" t="s">
        <v>129</v>
      </c>
    </row>
    <row r="11" spans="1:19" ht="16.5" thickBot="1" x14ac:dyDescent="0.3">
      <c r="A11" s="73"/>
      <c r="B11" s="64" t="str">
        <f ca="1">IF(C9="a carved","It is carved with a depiction of"," ")</f>
        <v xml:space="preserve"> </v>
      </c>
      <c r="C11" s="65" t="str">
        <f ca="1">IF(B11="It is carved with a depiction of",VLOOKUP(RANDBETWEEN(1,6259),Table354[],2)," ")</f>
        <v xml:space="preserve"> </v>
      </c>
      <c r="D11" s="65" t="str">
        <f ca="1">IF(B11="It is carved with a depiction of",VLOOKUP(RANDBETWEEN(1,100),Table355[],2)," ")</f>
        <v xml:space="preserve"> </v>
      </c>
      <c r="E11" s="65" t="str">
        <f ca="1">IF(B11="It is carved with a depiction of",VLOOKUP(RANDBETWEEN(1,6259),Table354[],2)," ")</f>
        <v xml:space="preserve"> </v>
      </c>
      <c r="F11" s="65" t="str">
        <f ca="1">IF(B11="It is carved with a depiction of",VLOOKUP(RANDBETWEEN(1,2),Table357[],2)," ")</f>
        <v xml:space="preserve"> </v>
      </c>
      <c r="G11" s="65" t="str">
        <f ca="1">IF(B11="It is carved with a depiction of",VLOOKUP(RANDBETWEEN(1,25),Table358[],2)," ")</f>
        <v xml:space="preserve"> </v>
      </c>
      <c r="H11" s="65"/>
      <c r="I11" s="65"/>
      <c r="J11" s="65"/>
      <c r="K11" s="65"/>
      <c r="L11" s="66"/>
      <c r="O11" s="87" t="s">
        <v>77</v>
      </c>
      <c r="Q11" s="90" t="s">
        <v>95</v>
      </c>
      <c r="S11" s="89" t="s">
        <v>131</v>
      </c>
    </row>
    <row r="12" spans="1:19" ht="17.25" thickTop="1" thickBot="1" x14ac:dyDescent="0.3">
      <c r="O12" s="87" t="s">
        <v>104</v>
      </c>
      <c r="Q12" s="90" t="s">
        <v>96</v>
      </c>
      <c r="S12" s="89" t="s">
        <v>132</v>
      </c>
    </row>
    <row r="13" spans="1:19" ht="17.25" thickTop="1" thickBot="1" x14ac:dyDescent="0.3">
      <c r="A13" s="51">
        <v>4</v>
      </c>
      <c r="B13" s="52" t="str">
        <f>IF(AND(A13&gt;=1,A13&lt;=18),"You have found"," ")</f>
        <v>You have found</v>
      </c>
      <c r="C13" s="52" t="str">
        <f ca="1">IF(AND(A13&gt;=1,A13&lt;=18),IF(E13="a plain gem"," ",VLOOKUP(RANDBETWEEN(1,20),Table3[], 2))," ")</f>
        <v xml:space="preserve"> </v>
      </c>
      <c r="D13" s="52" t="str">
        <f ca="1">IF(A13=" "," ",IF(AND(A13&gt;=1,E13="a plain gem")," ",VLOOKUP(RANDBETWEEN(1,20),Table1[],2)))</f>
        <v xml:space="preserve"> </v>
      </c>
      <c r="E13" s="52" t="str">
        <f ca="1">IF(AND(A13&gt;=1,A13&lt;=18), VLOOKUP(RANDBETWEEN(1,100),Table31[],2)," ")</f>
        <v>a plain gem</v>
      </c>
      <c r="F13" s="52" t="str">
        <f ca="1">IF(AND(A13&gt;=1,A13&lt;=18),VLOOKUP(RANDBETWEEN(1,6),Table29[],2)," ")</f>
        <v>in very good condition.</v>
      </c>
      <c r="G13" s="52"/>
      <c r="H13" s="52"/>
      <c r="I13" s="52"/>
      <c r="J13" s="52"/>
      <c r="K13" s="52"/>
      <c r="L13" s="53"/>
      <c r="O13" s="87" t="s">
        <v>105</v>
      </c>
      <c r="Q13" s="90" t="s">
        <v>97</v>
      </c>
      <c r="S13" s="89" t="s">
        <v>133</v>
      </c>
    </row>
    <row r="14" spans="1:19" ht="16.5" thickTop="1" x14ac:dyDescent="0.25">
      <c r="A14" s="72"/>
      <c r="B14" s="54" t="str">
        <f ca="1">IF(AND(A13&gt;=1,E13="a plain gem")," ",IF(AND(A13&gt;=1,A13&lt;=18),"It has"," "))</f>
        <v xml:space="preserve"> </v>
      </c>
      <c r="C14" s="54" t="str">
        <f ca="1">IF(AND(A13&gt;=1,A13&lt;=18),IF(E13="a plain gem", "It is", VLOOKUP(RANDBETWEEN(1,4),Table36[],2))," ")</f>
        <v>It is</v>
      </c>
      <c r="D14" s="54" t="str">
        <f ca="1">IF(AND(A13&gt;=1,A13&lt;=18),VLOOKUP(RANDBETWEEN(1,20),Table13[],2)," ")</f>
        <v>cabochon shaped</v>
      </c>
      <c r="E14" s="54" t="str">
        <f ca="1">IF(A13=" ", " ",IF(AND(A13&gt;=1,A13&lt;=18),IF(E13="a plain gem","and","gems")))</f>
        <v>and</v>
      </c>
      <c r="F14" s="54" t="str">
        <f ca="1">IF(A13=" "," ",IF(E13="a plain gem"," ","that are "))</f>
        <v xml:space="preserve"> </v>
      </c>
      <c r="G14" s="54" t="str">
        <f ca="1">IF(H14="both",VLOOKUP(RANDBETWEEN(1,8),Table15[],2)," ")</f>
        <v xml:space="preserve"> </v>
      </c>
      <c r="H14" s="54" t="str">
        <f ca="1">IF(AND(A13&gt;=1,A13&lt;=18),VLOOKUP(RANDBETWEEN(1,20),Table14[],2)," ")</f>
        <v>black</v>
      </c>
      <c r="I14" s="54" t="str">
        <f ca="1">IF(H14="both",VLOOKUP(RANDBETWEEN(1,11),Table14[],2)," ")</f>
        <v xml:space="preserve"> </v>
      </c>
      <c r="J14" s="54" t="str">
        <f ca="1">IF(H14="both","and"," ")</f>
        <v xml:space="preserve"> </v>
      </c>
      <c r="K14" s="54" t="str">
        <f ca="1">IF(H14="both",VLOOKUP(RANDBETWEEN(1,11),Table14[],2)," ")</f>
        <v xml:space="preserve"> </v>
      </c>
      <c r="L14" s="55" t="str">
        <f>IF(A13=" "," ","in color")</f>
        <v>in color</v>
      </c>
      <c r="O14" s="87" t="s">
        <v>107</v>
      </c>
      <c r="Q14" s="90" t="s">
        <v>98</v>
      </c>
      <c r="S14" s="89" t="s">
        <v>134</v>
      </c>
    </row>
    <row r="15" spans="1:19" ht="16.5" thickBot="1" x14ac:dyDescent="0.3">
      <c r="A15" s="73"/>
      <c r="B15" s="56" t="str">
        <f ca="1">IF(C13="a carved","It is carved with a depiction of"," ")</f>
        <v xml:space="preserve"> </v>
      </c>
      <c r="C15" s="57" t="str">
        <f ca="1">IF(B15="It is carved with a depiction of",VLOOKUP(RANDBETWEEN(1,6259),Table354[],2)," ")</f>
        <v xml:space="preserve"> </v>
      </c>
      <c r="D15" s="57" t="str">
        <f ca="1">IF(B15="It is carved with a depiction of",VLOOKUP(RANDBETWEEN(1,100),Table355[],2)," ")</f>
        <v xml:space="preserve"> </v>
      </c>
      <c r="E15" s="57" t="str">
        <f ca="1">IF(B15="It is carved with a depiction of",VLOOKUP(RANDBETWEEN(1,6259),Table354[],2)," ")</f>
        <v xml:space="preserve"> </v>
      </c>
      <c r="F15" s="57" t="str">
        <f ca="1">IF(B15="It is carved with a depiction of",VLOOKUP(RANDBETWEEN(1,2),Table357[],2)," ")</f>
        <v xml:space="preserve"> </v>
      </c>
      <c r="G15" s="57" t="str">
        <f ca="1">IF(B15="It is carved with a depiction of",VLOOKUP(RANDBETWEEN(1,25),Table358[],2)," ")</f>
        <v xml:space="preserve"> </v>
      </c>
      <c r="H15" s="57"/>
      <c r="I15" s="57"/>
      <c r="J15" s="57"/>
      <c r="K15" s="57"/>
      <c r="L15" s="58"/>
      <c r="O15" s="87" t="s">
        <v>109</v>
      </c>
      <c r="Q15" s="90" t="s">
        <v>99</v>
      </c>
      <c r="S15" s="89" t="s">
        <v>135</v>
      </c>
    </row>
    <row r="16" spans="1:19" ht="17.25" thickTop="1" thickBot="1" x14ac:dyDescent="0.3">
      <c r="O16" s="87" t="s">
        <v>110</v>
      </c>
      <c r="Q16" s="90" t="s">
        <v>100</v>
      </c>
      <c r="S16" s="89" t="s">
        <v>136</v>
      </c>
    </row>
    <row r="17" spans="1:19" ht="17.25" thickTop="1" thickBot="1" x14ac:dyDescent="0.3">
      <c r="A17" s="59">
        <v>5</v>
      </c>
      <c r="B17" s="60" t="str">
        <f>IF(AND(A17&gt;=1,A17&lt;=18),"You have found"," ")</f>
        <v>You have found</v>
      </c>
      <c r="C17" s="60" t="str">
        <f ca="1">IF(AND(A17&gt;=1,A17&lt;=18),IF(E17="a plain gem"," ",VLOOKUP(RANDBETWEEN(1,20),Table3[], 2))," ")</f>
        <v>an abstract</v>
      </c>
      <c r="D17" s="60" t="str">
        <f ca="1">IF(A17=" "," ",IF(AND(A17&gt;=1,E17="a plain gem")," ",VLOOKUP(RANDBETWEEN(1,20),Table1[],2)))</f>
        <v>antler</v>
      </c>
      <c r="E17" s="60" t="str">
        <f ca="1">IF(AND(A17&gt;=1,A17&lt;=18), VLOOKUP(RANDBETWEEN(1,100),Table31[],2)," ")</f>
        <v>multi finger ring</v>
      </c>
      <c r="F17" s="60" t="str">
        <f ca="1">IF(AND(A17&gt;=1,A17&lt;=18),VLOOKUP(RANDBETWEEN(1,6),Table29[],2)," ")</f>
        <v>in pristine condition.</v>
      </c>
      <c r="G17" s="60"/>
      <c r="H17" s="60"/>
      <c r="I17" s="60"/>
      <c r="J17" s="60"/>
      <c r="K17" s="60"/>
      <c r="L17" s="61"/>
      <c r="O17" s="87" t="s">
        <v>112</v>
      </c>
      <c r="Q17" s="90" t="s">
        <v>101</v>
      </c>
      <c r="S17" s="89" t="s">
        <v>137</v>
      </c>
    </row>
    <row r="18" spans="1:19" ht="16.5" thickTop="1" x14ac:dyDescent="0.25">
      <c r="A18" s="72"/>
      <c r="B18" s="62" t="str">
        <f ca="1">IF(AND(A17&gt;=1,E17="a plain gem")," ",IF(AND(A17&gt;=1,A17&lt;=18),"It has"," "))</f>
        <v>It has</v>
      </c>
      <c r="C18" s="62">
        <f ca="1">IF(AND(A17&gt;=1,A17&lt;=18),IF(E17="a plain gem", "It is", VLOOKUP(RANDBETWEEN(1,4),Table36[],2))," ")</f>
        <v>2</v>
      </c>
      <c r="D18" s="62" t="str">
        <f ca="1">IF(AND(A17&gt;=1,A17&lt;=18),VLOOKUP(RANDBETWEEN(1,20),Table13[],2)," ")</f>
        <v>square shaped</v>
      </c>
      <c r="E18" s="62" t="str">
        <f ca="1">IF(A17=" ", " ",IF(AND(A17&gt;=1,A17&lt;=18),IF(E17="a plain gem","and","gems")))</f>
        <v>gems</v>
      </c>
      <c r="F18" s="62" t="str">
        <f ca="1">IF(A17=" "," ",IF(E17="a plain gem"," ","that are "))</f>
        <v xml:space="preserve">that are </v>
      </c>
      <c r="G18" s="62" t="str">
        <f ca="1">IF(H18="both",VLOOKUP(RANDBETWEEN(1,8),Table15[],2)," ")</f>
        <v xml:space="preserve"> </v>
      </c>
      <c r="H18" s="62" t="str">
        <f ca="1">IF(AND(A17&gt;=1,A17&lt;=18),VLOOKUP(RANDBETWEEN(1,20),Table14[],2)," ")</f>
        <v>gray</v>
      </c>
      <c r="I18" s="62" t="str">
        <f ca="1">IF(H18="both",VLOOKUP(RANDBETWEEN(1,11),Table14[],2)," ")</f>
        <v xml:space="preserve"> </v>
      </c>
      <c r="J18" s="62" t="str">
        <f ca="1">IF(H18="both","and"," ")</f>
        <v xml:space="preserve"> </v>
      </c>
      <c r="K18" s="62" t="str">
        <f ca="1">IF(H18="both",VLOOKUP(RANDBETWEEN(1,11),Table14[],2)," ")</f>
        <v xml:space="preserve"> </v>
      </c>
      <c r="L18" s="63" t="str">
        <f>IF(A17=" "," ","in color")</f>
        <v>in color</v>
      </c>
      <c r="O18" s="94"/>
      <c r="Q18" s="90" t="s">
        <v>102</v>
      </c>
      <c r="S18" s="89" t="s">
        <v>138</v>
      </c>
    </row>
    <row r="19" spans="1:19" ht="16.5" thickBot="1" x14ac:dyDescent="0.3">
      <c r="A19" s="73"/>
      <c r="B19" s="64" t="str">
        <f ca="1">IF(C17="a carved","It is carved with a depiction of"," ")</f>
        <v xml:space="preserve"> </v>
      </c>
      <c r="C19" s="65" t="str">
        <f ca="1">IF(B19="It is carved with a depiction of",VLOOKUP(RANDBETWEEN(1,6259),Table354[],2)," ")</f>
        <v xml:space="preserve"> </v>
      </c>
      <c r="D19" s="65" t="str">
        <f ca="1">IF(B19="It is carved with a depiction of",VLOOKUP(RANDBETWEEN(1,100),Table355[],2)," ")</f>
        <v xml:space="preserve"> </v>
      </c>
      <c r="E19" s="65" t="str">
        <f ca="1">IF(B19="It is carved with a depiction of",VLOOKUP(RANDBETWEEN(1,6259),Table354[],2)," ")</f>
        <v xml:space="preserve"> </v>
      </c>
      <c r="F19" s="65" t="str">
        <f ca="1">IF(B19="It is carved with a depiction of",VLOOKUP(RANDBETWEEN(1,2),Table357[],2)," ")</f>
        <v xml:space="preserve"> </v>
      </c>
      <c r="G19" s="65" t="str">
        <f ca="1">IF(B19="It is carved with a depiction of",VLOOKUP(RANDBETWEEN(1,25),Table358[],2)," ")</f>
        <v xml:space="preserve"> </v>
      </c>
      <c r="H19" s="65"/>
      <c r="I19" s="65"/>
      <c r="J19" s="65"/>
      <c r="K19" s="65"/>
      <c r="L19" s="66"/>
      <c r="O19" s="95" t="s">
        <v>168</v>
      </c>
      <c r="Q19" s="90" t="s">
        <v>103</v>
      </c>
      <c r="S19" s="89" t="s">
        <v>139</v>
      </c>
    </row>
    <row r="20" spans="1:19" ht="17.25" thickTop="1" thickBot="1" x14ac:dyDescent="0.3">
      <c r="I20" s="86"/>
      <c r="J20" s="85"/>
      <c r="O20" s="95" t="s">
        <v>103</v>
      </c>
      <c r="Q20" s="90" t="s">
        <v>104</v>
      </c>
      <c r="S20" s="89" t="s">
        <v>140</v>
      </c>
    </row>
    <row r="21" spans="1:19" ht="17.25" thickTop="1" thickBot="1" x14ac:dyDescent="0.3">
      <c r="A21" s="51">
        <v>6</v>
      </c>
      <c r="B21" s="52" t="str">
        <f>IF(AND(A21&gt;=1,A21&lt;=18),"You have found"," ")</f>
        <v>You have found</v>
      </c>
      <c r="C21" s="52" t="str">
        <f ca="1">IF(AND(A21&gt;=1,A21&lt;=18),IF(E21="a plain gem"," ",VLOOKUP(RANDBETWEEN(1,20),Table3[], 2))," ")</f>
        <v>an elemental motif</v>
      </c>
      <c r="D21" s="52" t="str">
        <f ca="1">IF(A21=" "," ",IF(AND(A21&gt;=1,E21="a plain gem")," ",VLOOKUP(RANDBETWEEN(1,20),Table1[],2)))</f>
        <v>electrum</v>
      </c>
      <c r="E21" s="52" t="str">
        <f ca="1">IF(AND(A21&gt;=1,A21&lt;=18), VLOOKUP(RANDBETWEEN(1,100),Table31[],2)," ")</f>
        <v>eternity ring</v>
      </c>
      <c r="F21" s="52" t="str">
        <f ca="1">IF(AND(A21&gt;=1,A21&lt;=18),VLOOKUP(RANDBETWEEN(1,6),Table29[],2)," ")</f>
        <v>in pristine condition.</v>
      </c>
      <c r="G21" s="52"/>
      <c r="H21" s="52"/>
      <c r="I21" s="52"/>
      <c r="J21" s="52"/>
      <c r="K21" s="52"/>
      <c r="L21" s="53"/>
      <c r="O21" s="95" t="s">
        <v>116</v>
      </c>
      <c r="Q21" s="90" t="s">
        <v>105</v>
      </c>
      <c r="S21" s="89" t="s">
        <v>141</v>
      </c>
    </row>
    <row r="22" spans="1:19" ht="16.5" thickTop="1" x14ac:dyDescent="0.25">
      <c r="A22" s="72"/>
      <c r="B22" s="54" t="str">
        <f ca="1">IF(AND(A21&gt;=1,E21="a plain gem")," ",IF(AND(A21&gt;=1,A21&lt;=18),"It has"," "))</f>
        <v>It has</v>
      </c>
      <c r="C22" s="54">
        <f ca="1">IF(AND(A21&gt;=1,A21&lt;=18),IF(E21="a plain gem", "It is", VLOOKUP(RANDBETWEEN(1,4),Table36[],2))," ")</f>
        <v>4</v>
      </c>
      <c r="D22" s="54" t="str">
        <f ca="1">IF(AND(A21&gt;=1,A21&lt;=18),VLOOKUP(RANDBETWEEN(1,20),Table13[],2)," ")</f>
        <v>baguette shaped</v>
      </c>
      <c r="E22" s="54" t="str">
        <f ca="1">IF(A21=" ", " ",IF(AND(A21&gt;=1,A21&lt;=18),IF(E21="a plain gem","and","gems")))</f>
        <v>gems</v>
      </c>
      <c r="F22" s="54" t="str">
        <f ca="1">IF(A21=" "," ",IF(E21="a plain gem"," ","that are "))</f>
        <v xml:space="preserve">that are </v>
      </c>
      <c r="G22" s="54" t="str">
        <f ca="1">IF(H22="both",VLOOKUP(RANDBETWEEN(1,8),Table15[],2)," ")</f>
        <v>blotched</v>
      </c>
      <c r="H22" s="54" t="str">
        <f ca="1">IF(AND(A21&gt;=1,A21&lt;=18),VLOOKUP(RANDBETWEEN(1,20),Table14[],2)," ")</f>
        <v>both</v>
      </c>
      <c r="I22" s="54" t="str">
        <f ca="1">IF(H22="both",VLOOKUP(RANDBETWEEN(1,11),Table14[],2)," ")</f>
        <v>brown</v>
      </c>
      <c r="J22" s="54" t="str">
        <f ca="1">IF(H22="both","and"," ")</f>
        <v>and</v>
      </c>
      <c r="K22" s="54" t="str">
        <f ca="1">IF(H22="both",VLOOKUP(RANDBETWEEN(1,11),Table14[],2)," ")</f>
        <v>gray</v>
      </c>
      <c r="L22" s="55" t="str">
        <f>IF(A21=" "," ","in color")</f>
        <v>in color</v>
      </c>
      <c r="O22" s="95" t="s">
        <v>104</v>
      </c>
      <c r="Q22" s="90" t="s">
        <v>106</v>
      </c>
      <c r="S22" s="89" t="s">
        <v>142</v>
      </c>
    </row>
    <row r="23" spans="1:19" ht="16.5" thickBot="1" x14ac:dyDescent="0.3">
      <c r="A23" s="73"/>
      <c r="B23" s="56" t="str">
        <f ca="1">IF(C21="a carved","It is carved with a depiction of"," ")</f>
        <v xml:space="preserve"> </v>
      </c>
      <c r="C23" s="57" t="str">
        <f ca="1">IF(B23="It is carved with a depiction of",VLOOKUP(RANDBETWEEN(1,6259),Table354[],2)," ")</f>
        <v xml:space="preserve"> </v>
      </c>
      <c r="D23" s="57" t="str">
        <f ca="1">IF(B23="It is carved with a depiction of",VLOOKUP(RANDBETWEEN(1,100),Table355[],2)," ")</f>
        <v xml:space="preserve"> </v>
      </c>
      <c r="E23" s="57" t="str">
        <f ca="1">IF(B23="It is carved with a depiction of",VLOOKUP(RANDBETWEEN(1,6259),Table354[],2)," ")</f>
        <v xml:space="preserve"> </v>
      </c>
      <c r="F23" s="57" t="str">
        <f ca="1">IF(B23="It is carved with a depiction of",VLOOKUP(RANDBETWEEN(1,2),Table357[],2)," ")</f>
        <v xml:space="preserve"> </v>
      </c>
      <c r="G23" s="57" t="str">
        <f ca="1">IF(B23="It is carved with a depiction of",VLOOKUP(RANDBETWEEN(1,25),Table358[],2)," ")</f>
        <v xml:space="preserve"> </v>
      </c>
      <c r="H23" s="57"/>
      <c r="I23" s="57"/>
      <c r="J23" s="57"/>
      <c r="K23" s="57"/>
      <c r="L23" s="58"/>
      <c r="O23" s="95" t="s">
        <v>109</v>
      </c>
      <c r="Q23" s="90" t="s">
        <v>107</v>
      </c>
      <c r="S23" s="89" t="s">
        <v>143</v>
      </c>
    </row>
    <row r="24" spans="1:19" ht="17.25" thickTop="1" thickBot="1" x14ac:dyDescent="0.3">
      <c r="O24" s="95" t="s">
        <v>169</v>
      </c>
      <c r="Q24" s="90" t="s">
        <v>108</v>
      </c>
      <c r="S24" s="89" t="s">
        <v>116</v>
      </c>
    </row>
    <row r="25" spans="1:19" ht="17.25" thickTop="1" thickBot="1" x14ac:dyDescent="0.3">
      <c r="A25" s="59">
        <v>7</v>
      </c>
      <c r="B25" s="60" t="str">
        <f>IF(AND(A25&gt;=1,A25&lt;=18),"You have found"," ")</f>
        <v>You have found</v>
      </c>
      <c r="C25" s="60" t="str">
        <f ca="1">IF(AND(A25&gt;=1,A25&lt;=18),IF(E25="a plain gem"," ",VLOOKUP(RANDBETWEEN(1,20),Table3[], 2))," ")</f>
        <v>an elven</v>
      </c>
      <c r="D25" s="60" t="str">
        <f ca="1">IF(A25=" "," ",IF(AND(A25&gt;=1,E25="a plain gem")," ",VLOOKUP(RANDBETWEEN(1,20),Table1[],2)))</f>
        <v>brass</v>
      </c>
      <c r="E25" s="60" t="str">
        <f ca="1">IF(AND(A25&gt;=1,A25&lt;=18), VLOOKUP(RANDBETWEEN(1,100),Table31[],2)," ")</f>
        <v>poison ring</v>
      </c>
      <c r="F25" s="60" t="str">
        <f ca="1">IF(AND(A25&gt;=1,A25&lt;=18),VLOOKUP(RANDBETWEEN(1,6),Table29[],2)," ")</f>
        <v>in very good condition.</v>
      </c>
      <c r="G25" s="60"/>
      <c r="H25" s="60"/>
      <c r="I25" s="60"/>
      <c r="J25" s="60"/>
      <c r="K25" s="60"/>
      <c r="L25" s="61"/>
      <c r="O25" s="95" t="s">
        <v>157</v>
      </c>
      <c r="Q25" s="90" t="s">
        <v>109</v>
      </c>
      <c r="S25" s="89" t="s">
        <v>144</v>
      </c>
    </row>
    <row r="26" spans="1:19" ht="16.5" thickTop="1" x14ac:dyDescent="0.25">
      <c r="A26" s="72"/>
      <c r="B26" s="62" t="str">
        <f ca="1">IF(AND(A25&gt;=1,E25="a plain gem")," ",IF(AND(A25&gt;=1,A25&lt;=18),"It has"," "))</f>
        <v>It has</v>
      </c>
      <c r="C26" s="62">
        <f ca="1">IF(AND(A25&gt;=1,A25&lt;=18),IF(E25="a plain gem", "It is", VLOOKUP(RANDBETWEEN(1,4),Table36[],2))," ")</f>
        <v>3</v>
      </c>
      <c r="D26" s="62" t="str">
        <f ca="1">IF(AND(A25&gt;=1,A25&lt;=18),VLOOKUP(RANDBETWEEN(1,20),Table13[],2)," ")</f>
        <v>asscher shaped</v>
      </c>
      <c r="E26" s="62" t="str">
        <f ca="1">IF(A25=" ", " ",IF(AND(A25&gt;=1,A25&lt;=18),IF(E25="a plain gem","and","gems")))</f>
        <v>gems</v>
      </c>
      <c r="F26" s="62" t="str">
        <f ca="1">IF(A25=" "," ",IF(E25="a plain gem"," ","that are "))</f>
        <v xml:space="preserve">that are </v>
      </c>
      <c r="G26" s="62" t="str">
        <f ca="1">IF(H26="both",VLOOKUP(RANDBETWEEN(1,8),Table15[],2)," ")</f>
        <v xml:space="preserve"> </v>
      </c>
      <c r="H26" s="62" t="str">
        <f ca="1">IF(AND(A25&gt;=1,A25&lt;=18),VLOOKUP(RANDBETWEEN(1,20),Table14[],2)," ")</f>
        <v>green</v>
      </c>
      <c r="I26" s="62" t="str">
        <f ca="1">IF(H26="both",VLOOKUP(RANDBETWEEN(1,11),Table14[],2)," ")</f>
        <v xml:space="preserve"> </v>
      </c>
      <c r="J26" s="62" t="str">
        <f ca="1">IF(H26="both","and"," ")</f>
        <v xml:space="preserve"> </v>
      </c>
      <c r="K26" s="62" t="str">
        <f ca="1">IF(H26="both",VLOOKUP(RANDBETWEEN(1,11),Table14[],2)," ")</f>
        <v xml:space="preserve"> </v>
      </c>
      <c r="L26" s="63" t="str">
        <f>IF(A25=" "," ","in color")</f>
        <v>in color</v>
      </c>
      <c r="O26" s="95" t="s">
        <v>170</v>
      </c>
      <c r="Q26" s="90" t="s">
        <v>110</v>
      </c>
      <c r="S26" s="89" t="s">
        <v>145</v>
      </c>
    </row>
    <row r="27" spans="1:19" ht="16.5" thickBot="1" x14ac:dyDescent="0.3">
      <c r="A27" s="73"/>
      <c r="B27" s="64" t="str">
        <f ca="1">IF(C25="a carved","It is carved with a depiction of"," ")</f>
        <v xml:space="preserve"> </v>
      </c>
      <c r="C27" s="65" t="str">
        <f ca="1">IF(B27="It is carved with a depiction of",VLOOKUP(RANDBETWEEN(1,6259),Table354[],2)," ")</f>
        <v xml:space="preserve"> </v>
      </c>
      <c r="D27" s="65" t="str">
        <f ca="1">IF(B27="It is carved with a depiction of",VLOOKUP(RANDBETWEEN(1,100),Table355[],2)," ")</f>
        <v xml:space="preserve"> </v>
      </c>
      <c r="E27" s="65" t="str">
        <f ca="1">IF(B27="It is carved with a depiction of",VLOOKUP(RANDBETWEEN(1,6259),Table354[],2)," ")</f>
        <v xml:space="preserve"> </v>
      </c>
      <c r="F27" s="65" t="str">
        <f ca="1">IF(B27="It is carved with a depiction of",VLOOKUP(RANDBETWEEN(1,2),Table357[],2)," ")</f>
        <v xml:space="preserve"> </v>
      </c>
      <c r="G27" s="65" t="str">
        <f ca="1">IF(B27="It is carved with a depiction of",VLOOKUP(RANDBETWEEN(1,25),Table358[],2)," ")</f>
        <v xml:space="preserve"> </v>
      </c>
      <c r="H27" s="65"/>
      <c r="I27" s="65"/>
      <c r="J27" s="65"/>
      <c r="K27" s="65"/>
      <c r="L27" s="66"/>
      <c r="O27" s="95" t="s">
        <v>112</v>
      </c>
      <c r="Q27" s="90" t="s">
        <v>111</v>
      </c>
      <c r="S27" s="89" t="s">
        <v>104</v>
      </c>
    </row>
    <row r="28" spans="1:19" ht="17.25" thickTop="1" thickBot="1" x14ac:dyDescent="0.3">
      <c r="Q28" s="90" t="s">
        <v>112</v>
      </c>
      <c r="S28" s="89" t="s">
        <v>147</v>
      </c>
    </row>
    <row r="29" spans="1:19" ht="17.25" thickTop="1" thickBot="1" x14ac:dyDescent="0.3">
      <c r="A29" s="51">
        <v>8</v>
      </c>
      <c r="B29" s="52" t="str">
        <f>IF(AND(A29&gt;=1,A29&lt;=18),"You have found"," ")</f>
        <v>You have found</v>
      </c>
      <c r="C29" s="52" t="str">
        <f ca="1">IF(AND(A29&gt;=1,A29&lt;=18),IF(E29="a plain gem"," ",VLOOKUP(RANDBETWEEN(1,20),Table3[], 2))," ")</f>
        <v xml:space="preserve"> </v>
      </c>
      <c r="D29" s="52" t="str">
        <f ca="1">IF(A29=" "," ",IF(AND(A29&gt;=1,E29="a plain gem")," ",VLOOKUP(RANDBETWEEN(1,20),Table1[],2)))</f>
        <v xml:space="preserve"> </v>
      </c>
      <c r="E29" s="52" t="str">
        <f ca="1">IF(AND(A29&gt;=1,A29&lt;=18), VLOOKUP(RANDBETWEEN(1,100),Table31[],2)," ")</f>
        <v>a plain gem</v>
      </c>
      <c r="F29" s="52" t="str">
        <f ca="1">IF(AND(A29&gt;=1,A29&lt;=18),VLOOKUP(RANDBETWEEN(1,6),Table29[],2)," ")</f>
        <v>in near perfect condition.</v>
      </c>
      <c r="G29" s="52"/>
      <c r="H29" s="52"/>
      <c r="I29" s="52"/>
      <c r="J29" s="52"/>
      <c r="K29" s="52"/>
      <c r="L29" s="53"/>
      <c r="O29" s="96" t="s">
        <v>175</v>
      </c>
      <c r="S29" s="89" t="s">
        <v>146</v>
      </c>
    </row>
    <row r="30" spans="1:19" ht="16.5" thickTop="1" x14ac:dyDescent="0.25">
      <c r="A30" s="72"/>
      <c r="B30" s="54" t="str">
        <f ca="1">IF(AND(A29&gt;=1,E29="a plain gem")," ",IF(AND(A29&gt;=1,A29&lt;=18),"It has"," "))</f>
        <v xml:space="preserve"> </v>
      </c>
      <c r="C30" s="54" t="str">
        <f ca="1">IF(AND(A29&gt;=1,A29&lt;=18),IF(E29="a plain gem", "It is", VLOOKUP(RANDBETWEEN(1,4),Table36[],2))," ")</f>
        <v>It is</v>
      </c>
      <c r="D30" s="54" t="str">
        <f ca="1">IF(AND(A29&gt;=1,A29&lt;=18),VLOOKUP(RANDBETWEEN(1,20),Table13[],2)," ")</f>
        <v>pear shaped</v>
      </c>
      <c r="E30" s="54" t="str">
        <f ca="1">IF(A29=" ", " ",IF(AND(A29&gt;=1,A29&lt;=18),IF(E29="a plain gem","and","gems")))</f>
        <v>and</v>
      </c>
      <c r="F30" s="54" t="str">
        <f ca="1">IF(A29=" "," ",IF(E29="a plain gem"," ","that are "))</f>
        <v xml:space="preserve"> </v>
      </c>
      <c r="G30" s="54" t="str">
        <f ca="1">IF(H30="both",VLOOKUP(RANDBETWEEN(1,8),Table15[],2)," ")</f>
        <v>iridescent</v>
      </c>
      <c r="H30" s="54" t="str">
        <f ca="1">IF(AND(A29&gt;=1,A29&lt;=18),VLOOKUP(RANDBETWEEN(1,20),Table14[],2)," ")</f>
        <v>both</v>
      </c>
      <c r="I30" s="54" t="str">
        <f ca="1">IF(H30="both",VLOOKUP(RANDBETWEEN(1,11),Table14[],2)," ")</f>
        <v>brown</v>
      </c>
      <c r="J30" s="54" t="str">
        <f ca="1">IF(H30="both","and"," ")</f>
        <v>and</v>
      </c>
      <c r="K30" s="54" t="str">
        <f ca="1">IF(H30="both",VLOOKUP(RANDBETWEEN(1,11),Table14[],2)," ")</f>
        <v>brown</v>
      </c>
      <c r="L30" s="55" t="str">
        <f>IF(A29=" "," ","in color")</f>
        <v>in color</v>
      </c>
      <c r="O30" s="96" t="s">
        <v>176</v>
      </c>
      <c r="Q30" s="97" t="s">
        <v>171</v>
      </c>
      <c r="S30" s="89" t="s">
        <v>148</v>
      </c>
    </row>
    <row r="31" spans="1:19" ht="16.5" thickBot="1" x14ac:dyDescent="0.3">
      <c r="A31" s="73"/>
      <c r="B31" s="57" t="str">
        <f ca="1">IF(C29="a carved","It is carved with a depiction of"," ")</f>
        <v xml:space="preserve"> </v>
      </c>
      <c r="C31" s="57" t="str">
        <f ca="1">IF(B31="It is carved with a depiction of",VLOOKUP(RANDBETWEEN(1,6259),Table354[],2)," ")</f>
        <v xml:space="preserve"> </v>
      </c>
      <c r="D31" s="57" t="str">
        <f ca="1">IF(B31="It is carved with a depiction of",VLOOKUP(RANDBETWEEN(1,100),Table355[],2)," ")</f>
        <v xml:space="preserve"> </v>
      </c>
      <c r="E31" s="57" t="str">
        <f ca="1">IF(B31="It is carved with a depiction of",VLOOKUP(RANDBETWEEN(1,6259),Table354[],2)," ")</f>
        <v xml:space="preserve"> </v>
      </c>
      <c r="F31" s="57" t="str">
        <f ca="1">IF(B31="It is carved with a depiction of",VLOOKUP(RANDBETWEEN(1,2),Table357[],2)," ")</f>
        <v xml:space="preserve"> </v>
      </c>
      <c r="G31" s="57" t="str">
        <f ca="1">IF(B31="It is carved with a depiction of",VLOOKUP(RANDBETWEEN(1,25),Table358[],2)," ")</f>
        <v xml:space="preserve"> </v>
      </c>
      <c r="H31" s="57"/>
      <c r="I31" s="57"/>
      <c r="J31" s="57"/>
      <c r="K31" s="57"/>
      <c r="L31" s="58"/>
      <c r="O31" s="96" t="s">
        <v>177</v>
      </c>
      <c r="Q31" s="97" t="s">
        <v>204</v>
      </c>
      <c r="S31" s="89" t="s">
        <v>110</v>
      </c>
    </row>
    <row r="32" spans="1:19" ht="17.25" thickTop="1" thickBot="1" x14ac:dyDescent="0.3">
      <c r="O32" s="96" t="s">
        <v>178</v>
      </c>
      <c r="Q32" s="97" t="s">
        <v>154</v>
      </c>
      <c r="S32" s="89" t="s">
        <v>149</v>
      </c>
    </row>
    <row r="33" spans="1:19" ht="17.25" thickTop="1" thickBot="1" x14ac:dyDescent="0.3">
      <c r="A33" s="59">
        <v>9</v>
      </c>
      <c r="B33" s="60" t="str">
        <f>IF(AND(A33&gt;=1,A33&lt;=18),"You have found"," ")</f>
        <v>You have found</v>
      </c>
      <c r="C33" s="60" t="str">
        <f ca="1">IF(AND(A33&gt;=1,A33&lt;=18),IF(E33="a plain gem"," ",VLOOKUP(RANDBETWEEN(1,20),Table3[], 2))," ")</f>
        <v xml:space="preserve"> </v>
      </c>
      <c r="D33" s="60" t="str">
        <f ca="1">IF(A33=" "," ",IF(AND(A33&gt;=1,E33="a plain gem")," ",VLOOKUP(RANDBETWEEN(1,20),Table1[],2)))</f>
        <v xml:space="preserve"> </v>
      </c>
      <c r="E33" s="60" t="str">
        <f ca="1">IF(AND(A33&gt;=1,A33&lt;=18), VLOOKUP(RANDBETWEEN(1,100),Table31[],2)," ")</f>
        <v>a plain gem</v>
      </c>
      <c r="F33" s="60" t="str">
        <f ca="1">IF(AND(A33&gt;=1,A33&lt;=18),VLOOKUP(RANDBETWEEN(1,6),Table29[],2)," ")</f>
        <v>in very poor condition.</v>
      </c>
      <c r="G33" s="60"/>
      <c r="H33" s="60"/>
      <c r="I33" s="60"/>
      <c r="J33" s="60"/>
      <c r="K33" s="60"/>
      <c r="L33" s="61"/>
      <c r="O33" s="96" t="s">
        <v>179</v>
      </c>
      <c r="Q33" s="97" t="s">
        <v>173</v>
      </c>
      <c r="S33" s="89" t="s">
        <v>150</v>
      </c>
    </row>
    <row r="34" spans="1:19" ht="16.5" thickTop="1" x14ac:dyDescent="0.25">
      <c r="A34" s="72"/>
      <c r="B34" s="62" t="str">
        <f ca="1">IF(AND(A33&gt;=1,E33="a plain gem")," ",IF(AND(A33&gt;=1,A33&lt;=18),"It has"," "))</f>
        <v xml:space="preserve"> </v>
      </c>
      <c r="C34" s="62" t="str">
        <f ca="1">IF(AND(A33&gt;=1,A33&lt;=18),IF(E33="a plain gem", "It is", VLOOKUP(RANDBETWEEN(1,4),Table36[],2))," ")</f>
        <v>It is</v>
      </c>
      <c r="D34" s="62" t="str">
        <f ca="1">IF(AND(A33&gt;=1,A33&lt;=18),VLOOKUP(RANDBETWEEN(1,20),Table13[],2)," ")</f>
        <v>cabochon shaped</v>
      </c>
      <c r="E34" s="62" t="str">
        <f ca="1">IF(A33=" ", " ",IF(AND(A33&gt;=1,A33&lt;=18),IF(E33="a plain gem","and","gems")))</f>
        <v>and</v>
      </c>
      <c r="F34" s="62" t="str">
        <f ca="1">IF(A33=" "," ",IF(E33="a plain gem"," ","that are "))</f>
        <v xml:space="preserve"> </v>
      </c>
      <c r="G34" s="62" t="str">
        <f ca="1">IF(H34="both",VLOOKUP(RANDBETWEEN(1,8),Table15[],2)," ")</f>
        <v xml:space="preserve"> </v>
      </c>
      <c r="H34" s="62" t="str">
        <f ca="1">IF(AND(A33&gt;=1,A33&lt;=18),VLOOKUP(RANDBETWEEN(1,20),Table14[],2)," ")</f>
        <v>white</v>
      </c>
      <c r="I34" s="62" t="str">
        <f ca="1">IF(H34="both",VLOOKUP(RANDBETWEEN(1,11),Table14[],2)," ")</f>
        <v xml:space="preserve"> </v>
      </c>
      <c r="J34" s="62" t="str">
        <f ca="1">IF(H34="both","and"," ")</f>
        <v xml:space="preserve"> </v>
      </c>
      <c r="K34" s="62" t="str">
        <f ca="1">IF(H34="both",VLOOKUP(RANDBETWEEN(1,11),Table14[],2)," ")</f>
        <v xml:space="preserve"> </v>
      </c>
      <c r="L34" s="63" t="str">
        <f>IF(A33=" "," ","in color")</f>
        <v>in color</v>
      </c>
      <c r="O34" s="96" t="s">
        <v>100</v>
      </c>
      <c r="Q34" s="97" t="s">
        <v>103</v>
      </c>
    </row>
    <row r="35" spans="1:19" ht="16.5" thickBot="1" x14ac:dyDescent="0.3">
      <c r="A35" s="73"/>
      <c r="B35" s="64" t="str">
        <f ca="1">IF(C33="a carved","It is carved with a depiction of"," ")</f>
        <v xml:space="preserve"> </v>
      </c>
      <c r="C35" s="65" t="str">
        <f ca="1">IF(B35="It is carved with a depiction of",VLOOKUP(RANDBETWEEN(1,6259),Table354[],2)," ")</f>
        <v xml:space="preserve"> </v>
      </c>
      <c r="D35" s="65" t="str">
        <f ca="1">IF(B35="It is carved with a depiction of",VLOOKUP(RANDBETWEEN(1,100),Table355[],2)," ")</f>
        <v xml:space="preserve"> </v>
      </c>
      <c r="E35" s="65" t="str">
        <f ca="1">IF(B35="It is carved with a depiction of",VLOOKUP(RANDBETWEEN(1,6259),Table354[],2)," ")</f>
        <v xml:space="preserve"> </v>
      </c>
      <c r="F35" s="65" t="str">
        <f ca="1">IF(B35="It is carved with a depiction of",VLOOKUP(RANDBETWEEN(1,2),Table357[],2)," ")</f>
        <v xml:space="preserve"> </v>
      </c>
      <c r="G35" s="65" t="str">
        <f ca="1">IF(B35="It is carved with a depiction of",VLOOKUP(RANDBETWEEN(1,25),Table358[],2)," ")</f>
        <v xml:space="preserve"> </v>
      </c>
      <c r="H35" s="65"/>
      <c r="I35" s="65"/>
      <c r="J35" s="65"/>
      <c r="K35" s="65"/>
      <c r="L35" s="66"/>
      <c r="O35" s="96" t="s">
        <v>180</v>
      </c>
      <c r="Q35" s="97" t="s">
        <v>160</v>
      </c>
      <c r="S35" s="17" t="s">
        <v>190</v>
      </c>
    </row>
    <row r="36" spans="1:19" ht="17.25" thickTop="1" thickBot="1" x14ac:dyDescent="0.3">
      <c r="A36" s="98"/>
      <c r="B36" s="79"/>
      <c r="O36" s="96" t="s">
        <v>181</v>
      </c>
      <c r="Q36" s="97" t="s">
        <v>172</v>
      </c>
      <c r="S36" s="17" t="s">
        <v>86</v>
      </c>
    </row>
    <row r="37" spans="1:19" ht="17.25" thickTop="1" thickBot="1" x14ac:dyDescent="0.3">
      <c r="A37" s="68">
        <v>10</v>
      </c>
      <c r="B37" s="52" t="str">
        <f>IF(AND(A37&gt;=1,A37&lt;=18),"You have found"," ")</f>
        <v>You have found</v>
      </c>
      <c r="C37" s="52" t="str">
        <f ca="1">IF(AND(A37&gt;=1,A37&lt;=18),IF(E37="a plain gem"," ",VLOOKUP(RANDBETWEEN(1,20),Table3[], 2))," ")</f>
        <v>a carved</v>
      </c>
      <c r="D37" s="52" t="str">
        <f ca="1">IF(A37=" "," ",IF(AND(A37&gt;=1,E37="a plain gem")," ",VLOOKUP(RANDBETWEEN(1,20),Table1[],2)))</f>
        <v>wood</v>
      </c>
      <c r="E37" s="52" t="str">
        <f ca="1">IF(AND(A37&gt;=1,A37&lt;=18), VLOOKUP(RANDBETWEEN(1,100),Table31[],2)," ")</f>
        <v>multi finger ring</v>
      </c>
      <c r="F37" s="52" t="str">
        <f ca="1">IF(AND(A37&gt;=1,A37&lt;=18),VLOOKUP(RANDBETWEEN(1,6),Table29[],2)," ")</f>
        <v>in poor condition.</v>
      </c>
      <c r="G37" s="52"/>
      <c r="H37" s="52"/>
      <c r="I37" s="52"/>
      <c r="J37" s="52"/>
      <c r="K37" s="52"/>
      <c r="L37" s="53"/>
      <c r="Q37" s="97" t="s">
        <v>174</v>
      </c>
      <c r="S37" s="17" t="s">
        <v>191</v>
      </c>
    </row>
    <row r="38" spans="1:19" ht="16.5" thickTop="1" x14ac:dyDescent="0.25">
      <c r="A38" s="72"/>
      <c r="B38" s="54" t="str">
        <f ca="1">IF(AND(A37&gt;=1,E37="a plain gem")," ",IF(AND(A37&gt;=1,A37&lt;=18),"It has"," "))</f>
        <v>It has</v>
      </c>
      <c r="C38" s="54">
        <f ca="1">IF(AND(A37&gt;=1,A37&lt;=18),IF(E37="a plain gem", "It is", VLOOKUP(RANDBETWEEN(1,4),Table36[],2))," ")</f>
        <v>2</v>
      </c>
      <c r="D38" s="54" t="str">
        <f ca="1">IF(AND(A37&gt;=1,A37&lt;=18),VLOOKUP(RANDBETWEEN(1,20),Table13[],2)," ")</f>
        <v>round shaped</v>
      </c>
      <c r="E38" s="54" t="str">
        <f ca="1">IF(A37=" ", " ",IF(AND(A37&gt;=1,A37&lt;=18),IF(E37="a plain gem","and","gems")))</f>
        <v>gems</v>
      </c>
      <c r="F38" s="54" t="str">
        <f ca="1">IF(A37=" "," ",IF(E37="a plain gem"," ","that are "))</f>
        <v xml:space="preserve">that are </v>
      </c>
      <c r="G38" s="54" t="str">
        <f ca="1">IF(H38="both",VLOOKUP(RANDBETWEEN(1,8),Table15[],2)," ")</f>
        <v>spotted</v>
      </c>
      <c r="H38" s="54" t="str">
        <f ca="1">IF(AND(A37&gt;=1,A37&lt;=18),VLOOKUP(RANDBETWEEN(1,20),Table14[],2)," ")</f>
        <v>both</v>
      </c>
      <c r="I38" s="54" t="str">
        <f ca="1">IF(H38="both",VLOOKUP(RANDBETWEEN(1,11),Table14[],2)," ")</f>
        <v>red</v>
      </c>
      <c r="J38" s="54" t="str">
        <f ca="1">IF(H38="both","and"," ")</f>
        <v>and</v>
      </c>
      <c r="K38" s="54" t="str">
        <f ca="1">IF(H38="both",VLOOKUP(RANDBETWEEN(1,11),Table14[],2)," ")</f>
        <v>white</v>
      </c>
      <c r="L38" s="55" t="str">
        <f>IF(A37=" "," ","in color")</f>
        <v>in color</v>
      </c>
      <c r="O38" s="99" t="s">
        <v>182</v>
      </c>
      <c r="Q38" s="97" t="s">
        <v>121</v>
      </c>
      <c r="S38" s="17" t="s">
        <v>192</v>
      </c>
    </row>
    <row r="39" spans="1:19" ht="16.5" thickBot="1" x14ac:dyDescent="0.3">
      <c r="A39" s="73"/>
      <c r="B39" s="64" t="str">
        <f ca="1">IF(C37="a carved","It is carved with a depiction of"," ")</f>
        <v>It is carved with a depiction of</v>
      </c>
      <c r="C39" s="65" t="str">
        <f ca="1">IF(B39="It is carved with a depiction of",VLOOKUP(RANDBETWEEN(1,6259),Table354[],2)," ")</f>
        <v>camels</v>
      </c>
      <c r="D39" s="65" t="str">
        <f ca="1">IF(B39="It is carved with a depiction of",VLOOKUP(RANDBETWEEN(1,100),Table355[],2)," ")</f>
        <v>pretending to be</v>
      </c>
      <c r="E39" s="65" t="str">
        <f ca="1">IF(B39="It is carved with a depiction of",VLOOKUP(RANDBETWEEN(1,6259),Table354[],2)," ")</f>
        <v>male half-ogre potters</v>
      </c>
      <c r="F39" s="65" t="str">
        <f ca="1">IF(B39="It is carved with a depiction of",VLOOKUP(RANDBETWEEN(1,2),Table357[],2)," ")</f>
        <v>outside</v>
      </c>
      <c r="G39" s="65" t="str">
        <f ca="1">IF(B39="It is carved with a depiction of",VLOOKUP(RANDBETWEEN(1,25),Table358[],2)," ")</f>
        <v>a mansion.</v>
      </c>
      <c r="H39" s="65"/>
      <c r="I39" s="65"/>
      <c r="J39" s="65"/>
      <c r="K39" s="65"/>
      <c r="L39" s="66"/>
      <c r="O39" s="100" t="s">
        <v>86</v>
      </c>
      <c r="Q39" s="97" t="s">
        <v>110</v>
      </c>
      <c r="S39" s="17" t="s">
        <v>197</v>
      </c>
    </row>
    <row r="40" spans="1:19" ht="17.25" thickTop="1" thickBot="1" x14ac:dyDescent="0.3">
      <c r="O40" s="100" t="s">
        <v>173</v>
      </c>
      <c r="S40" s="17" t="s">
        <v>193</v>
      </c>
    </row>
    <row r="41" spans="1:19" ht="17.25" thickTop="1" thickBot="1" x14ac:dyDescent="0.3">
      <c r="A41" s="39">
        <v>1</v>
      </c>
      <c r="B41" s="40" t="str">
        <f>IF(AND(A41&gt;=1,A41&lt;=18),"You have found"," ")</f>
        <v>You have found</v>
      </c>
      <c r="C41" s="40" t="str">
        <f ca="1">IF(AND(A41&gt;=1,A41&lt;=10),VLOOKUP(RANDBETWEEN(1,100),Table335[],2)," ")</f>
        <v>a gigantuan</v>
      </c>
      <c r="D41" s="40" t="str">
        <f ca="1">IF(E41="mosaic",VLOOKUP(RANDBETWEEN(1,6),Table343[],2),IF(E41="painting",VLOOKUP(RANDBETWEEN(1,9),Table339[],2),IF(E41="sculpture",VLOOKUP(RANDBETWEEN(1,24),Table341[],2),IF(E41="tapestry",VLOOKUP(RANDBETWEEN(1,6),Table345[],2),IF(E41="rug",VLOOKUP(RANDBETWEEN(1,6),Table345[],2),IF(E41="book",VLOOKUP(RANDBETWEEN(1,10),Table346[],2),IF(E41="garment",VLOOKUP(RANDBETWEEN(1,12),Table353[],2)," ")))))))</f>
        <v>insect carapace</v>
      </c>
      <c r="E41" s="40" t="str">
        <f ca="1">IF(AND(A41&gt;=1,A41&lt;=10),VLOOKUP(RANDBETWEEN(1,7),Table337[],2)," ")</f>
        <v>mosaic</v>
      </c>
      <c r="F41" s="40" t="str">
        <f ca="1">IF(AND(A41&gt;=1,A41&lt;=10),VLOOKUP(RANDBETWEEN(1,6),Table29[],2)," ")</f>
        <v>in very good condition.</v>
      </c>
      <c r="G41" s="40"/>
      <c r="H41" s="40"/>
      <c r="I41" s="41"/>
      <c r="O41" s="100" t="s">
        <v>93</v>
      </c>
      <c r="Q41" s="101" t="s">
        <v>161</v>
      </c>
      <c r="S41" s="17" t="s">
        <v>92</v>
      </c>
    </row>
    <row r="42" spans="1:19" ht="16.5" thickTop="1" x14ac:dyDescent="0.25">
      <c r="A42" s="72"/>
      <c r="B42" s="42" t="str">
        <f>IF(AND(A41&gt;=1,A41&lt;=10),"More specifically, it is"," ")</f>
        <v>More specifically, it is</v>
      </c>
      <c r="C42" s="43" t="str">
        <f ca="1">IF(E41="mosaic",VLOOKUP(RANDBETWEEN(1,20),Table3308352[],2),IF(E41="sculpture",VLOOKUP(RANDBETWEEN(1,100),Table342[],2),IF(E41="painting",VLOOKUP(RANDBETWEEN(1,5),Table340[],2),IF(E41="rug",VLOOKUP(RANDBETWEEN(1,20),Table3308352[],2),IF(E41="book",VLOOKUP(RANDBETWEEN(1,28),Table347[],2),IF(E41="garment",VLOOKUP(RANDBETWEEN(1,20),Table3308352[],2),IF(E41="tapestry",VLOOKUP(RANDBETWEEN(1,20),Table3308352[],2)," ")))))))</f>
        <v>designed with a circular geometric motif.</v>
      </c>
      <c r="D42" s="43" t="str">
        <f ca="1">IF(AND(E41="mosaic",C42=" "), "depicting",IF(AND(E41="tapestry",C42=" "),"depicting",IF(AND(E41="garment",C42=" "),"depicting",IF(E41="sculpture","depicting",IF(E41="painting","depicting",IF(E41="book","depicting"," "))))))</f>
        <v xml:space="preserve"> </v>
      </c>
      <c r="E42" s="43" t="str">
        <f ca="1">IF(AND(D42="depicting",C42&lt;&gt;"a landscape",C42&lt;&gt;"a still life"),VLOOKUP(RANDBETWEEN(1,6259),Table354[],2),IF(C42="a still life",VLOOKUP(RANDBETWEEN(1,100),Table342[],2),IF(C42="a landscape",VLOOKUP(RANDBETWEEN(1,22),Table356[],2)," ")))</f>
        <v xml:space="preserve"> </v>
      </c>
      <c r="F42" s="43" t="str">
        <f ca="1">IF(AND(D42="depicting",C42&lt;&gt;"a landscape",C42&lt;&gt;"a portrait",C42&lt;&gt;"a still life"),VLOOKUP(RANDBETWEEN(1,100),Table355[],2)," ")</f>
        <v xml:space="preserve"> </v>
      </c>
      <c r="G42" s="43" t="str">
        <f ca="1">IF(AND(D42="depicting",C42&lt;&gt;"a landscape",C42&lt;&gt;"a still life",C42&lt;&gt;"a portrait"),VLOOKUP(RANDBETWEEN(1,6259),Table354[],2)," ")</f>
        <v xml:space="preserve"> </v>
      </c>
      <c r="H42" s="43" t="str">
        <f ca="1">IF(AND(D42="depicting",C42&lt;&gt;"a still life",C42&lt;&gt;"a portrait",C42&lt;&gt;"a landscape"),VLOOKUP(RANDBETWEEN(1,2),Table357[],2)," ")</f>
        <v xml:space="preserve"> </v>
      </c>
      <c r="I42" s="44" t="str">
        <f ca="1">IF(AND(D42="depicting",C42&lt;&gt;"a still life",C42&lt;&gt;"a portrait",C42&lt;&gt;"a landscape"),VLOOKUP(RANDBETWEEN(1,25),Table358[],2)," ")</f>
        <v xml:space="preserve"> </v>
      </c>
      <c r="O42" s="100" t="s">
        <v>135</v>
      </c>
      <c r="Q42" s="101" t="s">
        <v>162</v>
      </c>
      <c r="S42" s="17" t="s">
        <v>113</v>
      </c>
    </row>
    <row r="43" spans="1:19" ht="16.5" thickBot="1" x14ac:dyDescent="0.3">
      <c r="A43" s="73"/>
      <c r="B43" s="45" t="str">
        <f ca="1">IF(E41="book","The book has pages made of "," ")</f>
        <v xml:space="preserve"> </v>
      </c>
      <c r="C43" s="46" t="str">
        <f ca="1">IF(E41="book",VLOOKUP(RANDBETWEEN(1,27),Table348[],2)," ")</f>
        <v xml:space="preserve"> </v>
      </c>
      <c r="D43" s="47"/>
      <c r="E43" s="47"/>
      <c r="F43" s="47"/>
      <c r="G43" s="47"/>
      <c r="H43" s="47"/>
      <c r="I43" s="48"/>
      <c r="O43" s="100" t="s">
        <v>139</v>
      </c>
      <c r="Q43" s="101" t="s">
        <v>164</v>
      </c>
      <c r="S43" s="17" t="s">
        <v>198</v>
      </c>
    </row>
    <row r="44" spans="1:19" ht="17.25" thickTop="1" thickBot="1" x14ac:dyDescent="0.3">
      <c r="A44" s="36"/>
      <c r="O44" s="100" t="s">
        <v>122</v>
      </c>
      <c r="Q44" s="101" t="s">
        <v>163</v>
      </c>
      <c r="S44" s="17" t="s">
        <v>95</v>
      </c>
    </row>
    <row r="45" spans="1:19" ht="17.25" thickTop="1" thickBot="1" x14ac:dyDescent="0.3">
      <c r="A45" s="39">
        <v>2</v>
      </c>
      <c r="B45" s="40" t="str">
        <f>IF(AND(A45&gt;=1,A45&lt;=18),"You have found"," ")</f>
        <v>You have found</v>
      </c>
      <c r="C45" s="40" t="str">
        <f ca="1">IF(AND(A45&gt;=1,A45&lt;=10),VLOOKUP(RANDBETWEEN(1,100),Table335[],2)," ")</f>
        <v>a medium</v>
      </c>
      <c r="D45" s="40" t="str">
        <f ca="1">IF(E45="mosaic",VLOOKUP(RANDBETWEEN(1,6),Table343[],2),IF(E45="painting",VLOOKUP(RANDBETWEEN(1,9),Table339[],2),IF(E45="sculpture",VLOOKUP(RANDBETWEEN(1,24),Table341[],2),IF(E45="tapestry",VLOOKUP(RANDBETWEEN(1,6),Table345[],2),IF(E45="rug",VLOOKUP(RANDBETWEEN(1,6),Table345[],2),IF(E45="book",VLOOKUP(RANDBETWEEN(1,10),Table346[],2),IF(E45="garment",VLOOKUP(RANDBETWEEN(1,12),Table353[],2)," ")))))))</f>
        <v>embroidered</v>
      </c>
      <c r="E45" s="40" t="str">
        <f ca="1">IF(AND(A45&gt;=1,A45&lt;=10),VLOOKUP(RANDBETWEEN(1,7),Table337[],2)," ")</f>
        <v>rug</v>
      </c>
      <c r="F45" s="40" t="str">
        <f ca="1">IF(AND(A45&gt;=1,A45&lt;=10),VLOOKUP(RANDBETWEEN(1,6),Table29[],2)," ")</f>
        <v>in very good condition.</v>
      </c>
      <c r="G45" s="40"/>
      <c r="H45" s="40"/>
      <c r="I45" s="41"/>
      <c r="O45" s="100" t="s">
        <v>187</v>
      </c>
      <c r="Q45" s="101" t="s">
        <v>104</v>
      </c>
      <c r="S45" s="17" t="s">
        <v>199</v>
      </c>
    </row>
    <row r="46" spans="1:19" ht="16.5" thickTop="1" x14ac:dyDescent="0.25">
      <c r="A46" s="72"/>
      <c r="B46" s="42" t="str">
        <f>IF(AND(A45&gt;=1,A45&lt;=10),"More specifically, it is"," ")</f>
        <v>More specifically, it is</v>
      </c>
      <c r="C46" s="43" t="str">
        <f ca="1">IF(E45="mosaic",VLOOKUP(RANDBETWEEN(1,20),Table3308352[],2),IF(E45="sculpture",VLOOKUP(RANDBETWEEN(1,100),Table342[],2),IF(E45="painting",VLOOKUP(RANDBETWEEN(1,5),Table340[],2),IF(E45="rug",VLOOKUP(RANDBETWEEN(1,20),Table3308352[],2),IF(E45="book",VLOOKUP(RANDBETWEEN(1,28),Table347[],2),IF(E45="garment",VLOOKUP(RANDBETWEEN(1,20),Table3308352[],2),IF(E45="tapestry",VLOOKUP(RANDBETWEEN(1,20),Table3308352[],2)," ")))))))</f>
        <v>designed with a circular geometric motif.</v>
      </c>
      <c r="D46" s="43" t="str">
        <f ca="1">IF(AND(E45="mosaic",C46=" "), "depicting",IF(AND(E45="tapestry",C46=" "),"depicting",IF(AND(E45="garment",C46=" "),"depicting",IF(E45="sculpture","depicting",IF(E45="painting","depicting",IF(E45="book","depicting"," "))))))</f>
        <v xml:space="preserve"> </v>
      </c>
      <c r="E46" s="43" t="str">
        <f ca="1">IF(AND(D46="depicting",C46&lt;&gt;"a landscape",C46&lt;&gt;"a still life"),VLOOKUP(RANDBETWEEN(1,6259),Table354[],2),IF(C46="a still life",VLOOKUP(RANDBETWEEN(1,100),Table342[],2),IF(C46="a landscape",VLOOKUP(RANDBETWEEN(1,22),Table356[],2)," ")))</f>
        <v xml:space="preserve"> </v>
      </c>
      <c r="F46" s="43" t="str">
        <f ca="1">IF(AND(D46="depicting",C46&lt;&gt;"a landscape",C46&lt;&gt;"a portrait",C46&lt;&gt;"a still life"),VLOOKUP(RANDBETWEEN(1,100),Table355[],2)," ")</f>
        <v xml:space="preserve"> </v>
      </c>
      <c r="G46" s="43" t="str">
        <f ca="1">IF(AND(D46="depicting",C46&lt;&gt;"a landscape",C46&lt;&gt;"a still life",C46&lt;&gt;"a portrait"),VLOOKUP(RANDBETWEEN(1,6259),Table354[],2)," ")</f>
        <v xml:space="preserve"> </v>
      </c>
      <c r="H46" s="43" t="str">
        <f ca="1">IF(AND(D46="depicting",C46&lt;&gt;"a still life",C46&lt;&gt;"a portrait",C46&lt;&gt;"a landscape"),VLOOKUP(RANDBETWEEN(1,2),Table357[],2)," ")</f>
        <v xml:space="preserve"> </v>
      </c>
      <c r="I46" s="44" t="str">
        <f ca="1">IF(AND(D46="depicting",C46&lt;&gt;"a still life",C46&lt;&gt;"a portrait",C46&lt;&gt;"a landscape"),VLOOKUP(RANDBETWEEN(1,25),Table358[],2)," ")</f>
        <v xml:space="preserve"> </v>
      </c>
      <c r="O46" s="100" t="s">
        <v>186</v>
      </c>
      <c r="Q46" s="101" t="s">
        <v>107</v>
      </c>
      <c r="S46" s="17" t="s">
        <v>122</v>
      </c>
    </row>
    <row r="47" spans="1:19" ht="16.5" thickBot="1" x14ac:dyDescent="0.3">
      <c r="A47" s="73"/>
      <c r="B47" s="45" t="str">
        <f ca="1">IF(E45="book","The book has pages made of "," ")</f>
        <v xml:space="preserve"> </v>
      </c>
      <c r="C47" s="46" t="str">
        <f ca="1">IF(E45="book",VLOOKUP(RANDBETWEEN(1,27),Table348[],2)," ")</f>
        <v xml:space="preserve"> </v>
      </c>
      <c r="D47" s="47"/>
      <c r="E47" s="47"/>
      <c r="F47" s="47"/>
      <c r="G47" s="47"/>
      <c r="H47" s="47"/>
      <c r="I47" s="48"/>
      <c r="O47" s="100" t="s">
        <v>184</v>
      </c>
      <c r="S47" s="17" t="s">
        <v>122</v>
      </c>
    </row>
    <row r="48" spans="1:19" ht="17.25" thickTop="1" thickBot="1" x14ac:dyDescent="0.3">
      <c r="O48" s="100" t="s">
        <v>185</v>
      </c>
      <c r="Q48" s="102" t="s">
        <v>65</v>
      </c>
      <c r="S48" s="17" t="s">
        <v>100</v>
      </c>
    </row>
    <row r="49" spans="1:19" ht="17.25" thickTop="1" thickBot="1" x14ac:dyDescent="0.3">
      <c r="A49" s="39">
        <v>3</v>
      </c>
      <c r="B49" s="40" t="str">
        <f>IF(AND(A49&gt;=1,A49&lt;=18),"You have found"," ")</f>
        <v>You have found</v>
      </c>
      <c r="C49" s="40" t="str">
        <f ca="1">IF(AND(A49&gt;=1,A49&lt;=10),VLOOKUP(RANDBETWEEN(1,100),Table335[],2)," ")</f>
        <v>a medium</v>
      </c>
      <c r="D49" s="40" t="str">
        <f ca="1">IF(E49="mosaic",VLOOKUP(RANDBETWEEN(1,6),Table343[],2),IF(E49="painting",VLOOKUP(RANDBETWEEN(1,9),Table339[],2),IF(E49="sculpture",VLOOKUP(RANDBETWEEN(1,24),Table341[],2),IF(E49="tapestry",VLOOKUP(RANDBETWEEN(1,6),Table345[],2),IF(E49="rug",VLOOKUP(RANDBETWEEN(1,6),Table345[],2),IF(E49="book",VLOOKUP(RANDBETWEEN(1,10),Table346[],2),IF(E49="garment",VLOOKUP(RANDBETWEEN(1,12),Table353[],2)," ")))))))</f>
        <v>terracotta</v>
      </c>
      <c r="E49" s="40" t="str">
        <f ca="1">IF(AND(A49&gt;=1,A49&lt;=10),VLOOKUP(RANDBETWEEN(1,7),Table337[],2)," ")</f>
        <v>sculpture</v>
      </c>
      <c r="F49" s="40" t="str">
        <f ca="1">IF(AND(A49&gt;=1,A49&lt;=10),VLOOKUP(RANDBETWEEN(1,6),Table29[],2)," ")</f>
        <v>in very good condition.</v>
      </c>
      <c r="G49" s="40"/>
      <c r="H49" s="40"/>
      <c r="I49" s="41"/>
      <c r="O49" s="100" t="s">
        <v>116</v>
      </c>
      <c r="Q49" s="102" t="s">
        <v>70</v>
      </c>
      <c r="S49" s="17" t="s">
        <v>200</v>
      </c>
    </row>
    <row r="50" spans="1:19" ht="16.5" thickTop="1" x14ac:dyDescent="0.25">
      <c r="A50" s="72"/>
      <c r="B50" s="42" t="str">
        <f>IF(AND(A49&gt;=1,A49&lt;=10),"More specifically, it is"," ")</f>
        <v>More specifically, it is</v>
      </c>
      <c r="C50" s="43" t="str">
        <f ca="1">IF(E49="mosaic",VLOOKUP(RANDBETWEEN(1,20),Table3308352[],2),IF(E49="sculpture",VLOOKUP(RANDBETWEEN(1,100),Table342[],2),IF(E49="painting",VLOOKUP(RANDBETWEEN(1,5),Table340[],2),IF(E49="rug",VLOOKUP(RANDBETWEEN(1,20),Table3308352[],2),IF(E49="book",VLOOKUP(RANDBETWEEN(1,28),Table347[],2),IF(E49="garment",VLOOKUP(RANDBETWEEN(1,20),Table3308352[],2),IF(E49="tapestry",VLOOKUP(RANDBETWEEN(1,20),Table3308352[],2)," ")))))))</f>
        <v>a lock</v>
      </c>
      <c r="D50" s="43" t="str">
        <f ca="1">IF(AND(E49="mosaic",C50=" "), "depicting",IF(AND(E49="tapestry",C50=" "),"depicting",IF(AND(E49="garment",C50=" "),"depicting",IF(E49="sculpture","depicting",IF(E49="painting","depicting",IF(E49="book","depicting"," "))))))</f>
        <v>depicting</v>
      </c>
      <c r="E50" s="43" t="str">
        <f ca="1">IF(AND(D50="depicting",C50&lt;&gt;"a landscape",C50&lt;&gt;"a still life"),VLOOKUP(RANDBETWEEN(1,6259),Table354[],2),IF(C50="a still life",VLOOKUP(RANDBETWEEN(1,100),Table342[],2),IF(C50="a landscape",VLOOKUP(RANDBETWEEN(1,22),Table356[],2)," ")))</f>
        <v>ogre bandits</v>
      </c>
      <c r="F50" s="43" t="str">
        <f ca="1">IF(AND(D50="depicting",C50&lt;&gt;"a landscape",C50&lt;&gt;"a portrait",C50&lt;&gt;"a still life"),VLOOKUP(RANDBETWEEN(1,100),Table355[],2)," ")</f>
        <v>looting the corpses of</v>
      </c>
      <c r="G50" s="43" t="str">
        <f ca="1">IF(AND(D50="depicting",C50&lt;&gt;"a landscape",C50&lt;&gt;"a still life",C50&lt;&gt;"a portrait"),VLOOKUP(RANDBETWEEN(1,6259),Table354[],2)," ")</f>
        <v>a female aarakocra druid</v>
      </c>
      <c r="H50" s="43" t="str">
        <f ca="1">IF(AND(D50="depicting",C50&lt;&gt;"a still life",C50&lt;&gt;"a portrait",C50&lt;&gt;"a landscape"),VLOOKUP(RANDBETWEEN(1,2),Table357[],2)," ")</f>
        <v>inside</v>
      </c>
      <c r="I50" s="44" t="str">
        <f ca="1">IF(AND(D50="depicting",C50&lt;&gt;"a still life",C50&lt;&gt;"a portrait",C50&lt;&gt;"a landscape"),VLOOKUP(RANDBETWEEN(1,25),Table358[],2)," ")</f>
        <v>a library.</v>
      </c>
      <c r="O50" s="100" t="s">
        <v>117</v>
      </c>
      <c r="Q50" s="102" t="s">
        <v>67</v>
      </c>
      <c r="S50" s="17" t="s">
        <v>201</v>
      </c>
    </row>
    <row r="51" spans="1:19" ht="16.5" thickBot="1" x14ac:dyDescent="0.3">
      <c r="A51" s="73"/>
      <c r="B51" s="45" t="str">
        <f ca="1">IF(E49="book","The book has pages made of "," ")</f>
        <v xml:space="preserve"> </v>
      </c>
      <c r="C51" s="46" t="str">
        <f ca="1">IF(E49="book",VLOOKUP(RANDBETWEEN(1,27),Table348[],2)," ")</f>
        <v xml:space="preserve"> </v>
      </c>
      <c r="D51" s="47"/>
      <c r="E51" s="47"/>
      <c r="F51" s="47"/>
      <c r="G51" s="47"/>
      <c r="H51" s="47"/>
      <c r="I51" s="48"/>
      <c r="O51" s="100" t="s">
        <v>157</v>
      </c>
      <c r="Q51" s="102" t="s">
        <v>88</v>
      </c>
      <c r="S51" s="17" t="s">
        <v>194</v>
      </c>
    </row>
    <row r="52" spans="1:19" ht="17.25" thickTop="1" thickBot="1" x14ac:dyDescent="0.3">
      <c r="O52" s="100" t="s">
        <v>188</v>
      </c>
      <c r="Q52" s="102" t="s">
        <v>120</v>
      </c>
      <c r="S52" s="17" t="s">
        <v>202</v>
      </c>
    </row>
    <row r="53" spans="1:19" ht="17.25" thickTop="1" thickBot="1" x14ac:dyDescent="0.3">
      <c r="A53" s="39">
        <v>4</v>
      </c>
      <c r="B53" s="40" t="str">
        <f>IF(AND(A53&gt;=1,A53&lt;=18),"You have found"," ")</f>
        <v>You have found</v>
      </c>
      <c r="C53" s="40" t="str">
        <f ca="1">IF(AND(A53&gt;=1,A53&lt;=10),VLOOKUP(RANDBETWEEN(1,100),Table335[],2)," ")</f>
        <v>a small</v>
      </c>
      <c r="D53" s="40" t="str">
        <f ca="1">IF(E53="mosaic",VLOOKUP(RANDBETWEEN(1,6),Table343[],2),IF(E53="painting",VLOOKUP(RANDBETWEEN(1,9),Table339[],2),IF(E53="sculpture",VLOOKUP(RANDBETWEEN(1,24),Table341[],2),IF(E53="tapestry",VLOOKUP(RANDBETWEEN(1,6),Table345[],2),IF(E53="rug",VLOOKUP(RANDBETWEEN(1,6),Table345[],2),IF(E53="book",VLOOKUP(RANDBETWEEN(1,10),Table346[],2),IF(E53="garment",VLOOKUP(RANDBETWEEN(1,12),Table353[],2)," ")))))))</f>
        <v>knotted</v>
      </c>
      <c r="E53" s="40" t="str">
        <f ca="1">IF(AND(A53&gt;=1,A53&lt;=10),VLOOKUP(RANDBETWEEN(1,7),Table337[],2)," ")</f>
        <v>tapestry</v>
      </c>
      <c r="F53" s="40" t="str">
        <f ca="1">IF(AND(A53&gt;=1,A53&lt;=10),VLOOKUP(RANDBETWEEN(1,6),Table29[],2)," ")</f>
        <v>in very poor condition.</v>
      </c>
      <c r="G53" s="40"/>
      <c r="H53" s="40"/>
      <c r="I53" s="41"/>
      <c r="O53" s="100" t="s">
        <v>107</v>
      </c>
      <c r="Q53" s="102" t="s">
        <v>80</v>
      </c>
      <c r="S53" s="17" t="s">
        <v>195</v>
      </c>
    </row>
    <row r="54" spans="1:19" ht="16.5" thickTop="1" x14ac:dyDescent="0.25">
      <c r="A54" s="72"/>
      <c r="B54" s="42" t="str">
        <f>IF(AND(A53&gt;=1,A53&lt;=10),"More specifically, it is"," ")</f>
        <v>More specifically, it is</v>
      </c>
      <c r="C54" s="43" t="str">
        <f ca="1">IF(E53="mosaic",VLOOKUP(RANDBETWEEN(1,20),Table3308352[],2),IF(E53="sculpture",VLOOKUP(RANDBETWEEN(1,100),Table342[],2),IF(E53="painting",VLOOKUP(RANDBETWEEN(1,5),Table340[],2),IF(E53="rug",VLOOKUP(RANDBETWEEN(1,20),Table3308352[],2),IF(E53="book",VLOOKUP(RANDBETWEEN(1,28),Table347[],2),IF(E53="garment",VLOOKUP(RANDBETWEEN(1,20),Table3308352[],2),IF(E53="tapestry",VLOOKUP(RANDBETWEEN(1,20),Table3308352[],2)," ")))))))</f>
        <v>of a simple design.</v>
      </c>
      <c r="D54" s="43" t="str">
        <f ca="1">IF(AND(E53="mosaic",C54=" "), "depicting",IF(AND(E53="tapestry",C54=" "),"depicting",IF(AND(E53="garment",C54=" "),"depicting",IF(E53="sculpture","depicting",IF(E53="painting","depicting",IF(E53="book","depicting"," "))))))</f>
        <v xml:space="preserve"> </v>
      </c>
      <c r="E54" s="43" t="str">
        <f ca="1">IF(AND(D54="depicting",C54&lt;&gt;"a landscape",C54&lt;&gt;"a still life"),VLOOKUP(RANDBETWEEN(1,6259),Table354[],2),IF(C54="a still life",VLOOKUP(RANDBETWEEN(1,100),Table342[],2),IF(C54="a landscape",VLOOKUP(RANDBETWEEN(1,22),Table356[],2)," ")))</f>
        <v xml:space="preserve"> </v>
      </c>
      <c r="F54" s="43" t="str">
        <f ca="1">IF(AND(D54="depicting",C54&lt;&gt;"a landscape",C54&lt;&gt;"a portrait",C54&lt;&gt;"a still life"),VLOOKUP(RANDBETWEEN(1,100),Table355[],2)," ")</f>
        <v xml:space="preserve"> </v>
      </c>
      <c r="G54" s="43" t="str">
        <f ca="1">IF(AND(D54="depicting",C54&lt;&gt;"a landscape",C54&lt;&gt;"a still life",C54&lt;&gt;"a portrait"),VLOOKUP(RANDBETWEEN(1,6259),Table354[],2)," ")</f>
        <v xml:space="preserve"> </v>
      </c>
      <c r="H54" s="43" t="str">
        <f ca="1">IF(AND(D54="depicting",C54&lt;&gt;"a still life",C54&lt;&gt;"a portrait",C54&lt;&gt;"a landscape"),VLOOKUP(RANDBETWEEN(1,2),Table357[],2)," ")</f>
        <v xml:space="preserve"> </v>
      </c>
      <c r="I54" s="44" t="str">
        <f ca="1">IF(AND(D54="depicting",C54&lt;&gt;"a still life",C54&lt;&gt;"a portrait",C54&lt;&gt;"a landscape"),VLOOKUP(RANDBETWEEN(1,25),Table358[],2)," ")</f>
        <v xml:space="preserve"> </v>
      </c>
      <c r="O54" s="100" t="s">
        <v>183</v>
      </c>
      <c r="Q54" s="102" t="s">
        <v>113</v>
      </c>
      <c r="S54" s="100" t="s">
        <v>203</v>
      </c>
    </row>
    <row r="55" spans="1:19" ht="16.5" thickBot="1" x14ac:dyDescent="0.3">
      <c r="A55" s="73"/>
      <c r="B55" s="45" t="str">
        <f ca="1">IF(E53="book","The book has pages made of "," ")</f>
        <v xml:space="preserve"> </v>
      </c>
      <c r="C55" s="46" t="str">
        <f ca="1">IF(E53="book",VLOOKUP(RANDBETWEEN(1,27),Table348[],2)," ")</f>
        <v xml:space="preserve"> </v>
      </c>
      <c r="D55" s="47"/>
      <c r="E55" s="47"/>
      <c r="F55" s="47"/>
      <c r="G55" s="47"/>
      <c r="H55" s="47"/>
      <c r="I55" s="48"/>
      <c r="O55" s="100" t="s">
        <v>72</v>
      </c>
      <c r="Q55" s="102" t="s">
        <v>75</v>
      </c>
      <c r="S55" s="17" t="s">
        <v>196</v>
      </c>
    </row>
    <row r="56" spans="1:19" ht="17.25" thickTop="1" thickBot="1" x14ac:dyDescent="0.3">
      <c r="O56" s="100" t="s">
        <v>179</v>
      </c>
      <c r="Q56" s="102" t="s">
        <v>95</v>
      </c>
      <c r="S56" s="100" t="s">
        <v>110</v>
      </c>
    </row>
    <row r="57" spans="1:19" ht="17.25" thickTop="1" thickBot="1" x14ac:dyDescent="0.3">
      <c r="A57" s="39">
        <v>5</v>
      </c>
      <c r="B57" s="40" t="str">
        <f>IF(AND(A57&gt;=1,A57&lt;=18),"You have found"," ")</f>
        <v>You have found</v>
      </c>
      <c r="C57" s="40" t="str">
        <f ca="1">IF(AND(A57&gt;=1,A57&lt;=10),VLOOKUP(RANDBETWEEN(1,100),Table335[],2)," ")</f>
        <v xml:space="preserve">a tiny </v>
      </c>
      <c r="D57" s="40" t="str">
        <f ca="1">IF(E57="mosaic",VLOOKUP(RANDBETWEEN(1,6),Table343[],2),IF(E57="painting",VLOOKUP(RANDBETWEEN(1,9),Table339[],2),IF(E57="sculpture",VLOOKUP(RANDBETWEEN(1,24),Table341[],2),IF(E57="tapestry",VLOOKUP(RANDBETWEEN(1,6),Table345[],2),IF(E57="rug",VLOOKUP(RANDBETWEEN(1,6),Table345[],2),IF(E57="book",VLOOKUP(RANDBETWEEN(1,10),Table346[],2),IF(E57="garment",VLOOKUP(RANDBETWEEN(1,12),Table353[],2)," ")))))))</f>
        <v>gouache</v>
      </c>
      <c r="E57" s="40" t="str">
        <f ca="1">IF(AND(A57&gt;=1,A57&lt;=10),VLOOKUP(RANDBETWEEN(1,7),Table337[],2)," ")</f>
        <v>painting</v>
      </c>
      <c r="F57" s="40" t="str">
        <f ca="1">IF(AND(A57&gt;=1,A57&lt;=10),VLOOKUP(RANDBETWEEN(1,6),Table29[],2)," ")</f>
        <v>in very good condition.</v>
      </c>
      <c r="G57" s="40"/>
      <c r="H57" s="40"/>
      <c r="I57" s="41"/>
      <c r="O57" s="100" t="s">
        <v>110</v>
      </c>
      <c r="Q57" s="102" t="s">
        <v>73</v>
      </c>
    </row>
    <row r="58" spans="1:19" ht="16.5" thickTop="1" x14ac:dyDescent="0.25">
      <c r="A58" s="72"/>
      <c r="B58" s="42" t="str">
        <f>IF(AND(A57&gt;=1,A57&lt;=10),"More specifically, it is"," ")</f>
        <v>More specifically, it is</v>
      </c>
      <c r="C58" s="43" t="str">
        <f ca="1">IF(E57="mosaic",VLOOKUP(RANDBETWEEN(1,20),Table3308352[],2),IF(E57="sculpture",VLOOKUP(RANDBETWEEN(1,100),Table342[],2),IF(E57="painting",VLOOKUP(RANDBETWEEN(1,5),Table340[],2),IF(E57="rug",VLOOKUP(RANDBETWEEN(1,20),Table3308352[],2),IF(E57="book",VLOOKUP(RANDBETWEEN(1,28),Table347[],2),IF(E57="garment",VLOOKUP(RANDBETWEEN(1,20),Table3308352[],2),IF(E57="tapestry",VLOOKUP(RANDBETWEEN(1,20),Table3308352[],2)," ")))))))</f>
        <v>a still life</v>
      </c>
      <c r="D58" s="43" t="str">
        <f ca="1">IF(AND(E57="mosaic",C58=" "), "depicting",IF(AND(E57="tapestry",C58=" "),"depicting",IF(AND(E57="garment",C58=" "),"depicting",IF(E57="sculpture","depicting",IF(E57="painting","depicting",IF(E57="book","depicting"," "))))))</f>
        <v>depicting</v>
      </c>
      <c r="E58" s="43" t="str">
        <f ca="1">IF(AND(D58="depicting",C58&lt;&gt;"a landscape",C58&lt;&gt;"a still life"),VLOOKUP(RANDBETWEEN(1,6259),Table354[],2),IF(C58="a still life",VLOOKUP(RANDBETWEEN(1,100),Table342[],2),IF(C58="a landscape",VLOOKUP(RANDBETWEEN(1,22),Table356[],2)," ")))</f>
        <v>a bucket</v>
      </c>
      <c r="F58" s="43" t="str">
        <f ca="1">IF(AND(D58="depicting",C58&lt;&gt;"a landscape",C58&lt;&gt;"a portrait",C58&lt;&gt;"a still life"),VLOOKUP(RANDBETWEEN(1,100),Table355[],2)," ")</f>
        <v xml:space="preserve"> </v>
      </c>
      <c r="G58" s="43" t="str">
        <f ca="1">IF(AND(D58="depicting",C58&lt;&gt;"a landscape",C58&lt;&gt;"a still life",C58&lt;&gt;"a portrait"),VLOOKUP(RANDBETWEEN(1,6259),Table354[],2)," ")</f>
        <v xml:space="preserve"> </v>
      </c>
      <c r="H58" s="43" t="str">
        <f ca="1">IF(AND(D58="depicting",C58&lt;&gt;"a still life",C58&lt;&gt;"a portrait",C58&lt;&gt;"a landscape"),VLOOKUP(RANDBETWEEN(1,2),Table357[],2)," ")</f>
        <v xml:space="preserve"> </v>
      </c>
      <c r="I58" s="44" t="str">
        <f ca="1">IF(AND(D58="depicting",C58&lt;&gt;"a still life",C58&lt;&gt;"a portrait",C58&lt;&gt;"a landscape"),VLOOKUP(RANDBETWEEN(1,25),Table358[],2)," ")</f>
        <v xml:space="preserve"> </v>
      </c>
      <c r="Q58" s="102" t="s">
        <v>76</v>
      </c>
      <c r="S58" s="103" t="s">
        <v>151</v>
      </c>
    </row>
    <row r="59" spans="1:19" ht="16.5" thickBot="1" x14ac:dyDescent="0.3">
      <c r="A59" s="73"/>
      <c r="B59" s="45" t="str">
        <f ca="1">IF(E57="book","The book has pages made of "," ")</f>
        <v xml:space="preserve"> </v>
      </c>
      <c r="C59" s="46" t="str">
        <f ca="1">IF(E57="book",VLOOKUP(RANDBETWEEN(1,27),Table348[],2)," ")</f>
        <v xml:space="preserve"> </v>
      </c>
      <c r="D59" s="47"/>
      <c r="E59" s="47"/>
      <c r="F59" s="47"/>
      <c r="G59" s="47"/>
      <c r="H59" s="47"/>
      <c r="I59" s="48"/>
      <c r="O59" s="104" t="s">
        <v>165</v>
      </c>
      <c r="Q59" s="102" t="s">
        <v>122</v>
      </c>
      <c r="S59" s="103" t="s">
        <v>86</v>
      </c>
    </row>
    <row r="60" spans="1:19" ht="17.25" thickTop="1" thickBot="1" x14ac:dyDescent="0.3">
      <c r="O60" s="104" t="s">
        <v>86</v>
      </c>
      <c r="Q60" s="102" t="s">
        <v>74</v>
      </c>
      <c r="S60" s="103" t="s">
        <v>88</v>
      </c>
    </row>
    <row r="61" spans="1:19" ht="17.25" thickTop="1" thickBot="1" x14ac:dyDescent="0.3">
      <c r="A61" s="39">
        <v>6</v>
      </c>
      <c r="B61" s="40" t="str">
        <f>IF(AND(A61&gt;=1,A61&lt;=18),"You have found"," ")</f>
        <v>You have found</v>
      </c>
      <c r="C61" s="40" t="str">
        <f ca="1">IF(AND(A61&gt;=1,A61&lt;=10),VLOOKUP(RANDBETWEEN(1,100),Table335[],2)," ")</f>
        <v>a medium</v>
      </c>
      <c r="D61" s="40" t="str">
        <f ca="1">IF(E61="mosaic",VLOOKUP(RANDBETWEEN(1,6),Table343[],2),IF(E61="painting",VLOOKUP(RANDBETWEEN(1,9),Table339[],2),IF(E61="sculpture",VLOOKUP(RANDBETWEEN(1,24),Table341[],2),IF(E61="tapestry",VLOOKUP(RANDBETWEEN(1,6),Table345[],2),IF(E61="rug",VLOOKUP(RANDBETWEEN(1,6),Table345[],2),IF(E61="book",VLOOKUP(RANDBETWEEN(1,10),Table346[],2),IF(E61="garment",VLOOKUP(RANDBETWEEN(1,12),Table353[],2)," ")))))))</f>
        <v>velvet</v>
      </c>
      <c r="E61" s="40" t="str">
        <f ca="1">IF(AND(A61&gt;=1,A61&lt;=10),VLOOKUP(RANDBETWEEN(1,7),Table337[],2)," ")</f>
        <v>garment</v>
      </c>
      <c r="F61" s="40" t="str">
        <f ca="1">IF(AND(A61&gt;=1,A61&lt;=10),VLOOKUP(RANDBETWEEN(1,6),Table29[],2)," ")</f>
        <v>in near perfect condition.</v>
      </c>
      <c r="G61" s="40"/>
      <c r="H61" s="40"/>
      <c r="I61" s="41"/>
      <c r="O61" s="104" t="s">
        <v>67</v>
      </c>
      <c r="Q61" s="102" t="s">
        <v>81</v>
      </c>
      <c r="S61" s="103" t="s">
        <v>154</v>
      </c>
    </row>
    <row r="62" spans="1:19" ht="16.5" thickTop="1" x14ac:dyDescent="0.25">
      <c r="A62" s="72"/>
      <c r="B62" s="42" t="str">
        <f>IF(AND(A61&gt;=1,A61&lt;=10),"More specifically, it is"," ")</f>
        <v>More specifically, it is</v>
      </c>
      <c r="C62" s="43" t="str">
        <f ca="1">IF(E61="mosaic",VLOOKUP(RANDBETWEEN(1,20),Table3308352[],2),IF(E61="sculpture",VLOOKUP(RANDBETWEEN(1,100),Table342[],2),IF(E61="painting",VLOOKUP(RANDBETWEEN(1,5),Table340[],2),IF(E61="rug",VLOOKUP(RANDBETWEEN(1,20),Table3308352[],2),IF(E61="book",VLOOKUP(RANDBETWEEN(1,28),Table347[],2),IF(E61="garment",VLOOKUP(RANDBETWEEN(1,20),Table3308352[],2),IF(E61="tapestry",VLOOKUP(RANDBETWEEN(1,20),Table3308352[],2)," ")))))))</f>
        <v>designed with a religious motif.</v>
      </c>
      <c r="D62" s="43" t="str">
        <f ca="1">IF(AND(E61="mosaic",C62=" "), "depicting",IF(AND(E61="tapestry",C62=" "),"depicting",IF(AND(E61="garment",C62=" "),"depicting",IF(E61="sculpture","depicting",IF(E61="painting","depicting",IF(E61="book","depicting"," "))))))</f>
        <v xml:space="preserve"> </v>
      </c>
      <c r="E62" s="43" t="str">
        <f ca="1">IF(AND(D62="depicting",C62&lt;&gt;"a landscape",C62&lt;&gt;"a still life"),VLOOKUP(RANDBETWEEN(1,6259),Table354[],2),IF(C62="a still life",VLOOKUP(RANDBETWEEN(1,100),Table342[],2),IF(C62="a landscape",VLOOKUP(RANDBETWEEN(1,22),Table356[],2)," ")))</f>
        <v xml:space="preserve"> </v>
      </c>
      <c r="F62" s="43" t="str">
        <f ca="1">IF(AND(D62="depicting",C62&lt;&gt;"a landscape",C62&lt;&gt;"a portrait",C62&lt;&gt;"a still life"),VLOOKUP(RANDBETWEEN(1,100),Table355[],2)," ")</f>
        <v xml:space="preserve"> </v>
      </c>
      <c r="G62" s="43" t="str">
        <f ca="1">IF(AND(D62="depicting",C62&lt;&gt;"a landscape",C62&lt;&gt;"a still life",C62&lt;&gt;"a portrait"),VLOOKUP(RANDBETWEEN(1,6259),Table354[],2)," ")</f>
        <v xml:space="preserve"> </v>
      </c>
      <c r="H62" s="43" t="str">
        <f ca="1">IF(AND(D62="depicting",C62&lt;&gt;"a still life",C62&lt;&gt;"a portrait",C62&lt;&gt;"a landscape"),VLOOKUP(RANDBETWEEN(1,2),Table357[],2)," ")</f>
        <v xml:space="preserve"> </v>
      </c>
      <c r="I62" s="44" t="str">
        <f ca="1">IF(AND(D62="depicting",C62&lt;&gt;"a still life",C62&lt;&gt;"a portrait",C62&lt;&gt;"a landscape"),VLOOKUP(RANDBETWEEN(1,25),Table358[],2)," ")</f>
        <v xml:space="preserve"> </v>
      </c>
      <c r="O62" s="104" t="s">
        <v>152</v>
      </c>
      <c r="Q62" s="102" t="s">
        <v>68</v>
      </c>
      <c r="S62" s="103" t="s">
        <v>152</v>
      </c>
    </row>
    <row r="63" spans="1:19" ht="16.5" thickBot="1" x14ac:dyDescent="0.3">
      <c r="A63" s="73"/>
      <c r="B63" s="45" t="str">
        <f ca="1">IF(E61="book","The book has pages made of "," ")</f>
        <v xml:space="preserve"> </v>
      </c>
      <c r="C63" s="46" t="str">
        <f ca="1">IF(E61="book",VLOOKUP(RANDBETWEEN(1,27),Table348[],2)," ")</f>
        <v xml:space="preserve"> </v>
      </c>
      <c r="D63" s="47"/>
      <c r="E63" s="47"/>
      <c r="F63" s="47"/>
      <c r="G63" s="47"/>
      <c r="H63" s="47"/>
      <c r="I63" s="48"/>
      <c r="O63" s="104" t="s">
        <v>73</v>
      </c>
      <c r="Q63" s="102" t="s">
        <v>71</v>
      </c>
      <c r="S63" s="103" t="s">
        <v>153</v>
      </c>
    </row>
    <row r="64" spans="1:19" ht="17.25" thickTop="1" thickBot="1" x14ac:dyDescent="0.3">
      <c r="O64" s="104" t="s">
        <v>155</v>
      </c>
      <c r="Q64" s="102" t="s">
        <v>77</v>
      </c>
      <c r="S64" s="103" t="s">
        <v>159</v>
      </c>
    </row>
    <row r="65" spans="1:19" ht="17.25" thickTop="1" thickBot="1" x14ac:dyDescent="0.3">
      <c r="A65" s="39">
        <v>7</v>
      </c>
      <c r="B65" s="40" t="str">
        <f>IF(AND(A65&gt;=1,A65&lt;=18),"You have found"," ")</f>
        <v>You have found</v>
      </c>
      <c r="C65" s="40" t="str">
        <f ca="1">IF(AND(A65&gt;=1,A65&lt;=10),VLOOKUP(RANDBETWEEN(1,100),Table335[],2)," ")</f>
        <v>a medium</v>
      </c>
      <c r="D65" s="40" t="str">
        <f ca="1">IF(E65="mosaic",VLOOKUP(RANDBETWEEN(1,6),Table343[],2),IF(E65="painting",VLOOKUP(RANDBETWEEN(1,9),Table339[],2),IF(E65="sculpture",VLOOKUP(RANDBETWEEN(1,24),Table341[],2),IF(E65="tapestry",VLOOKUP(RANDBETWEEN(1,6),Table345[],2),IF(E65="rug",VLOOKUP(RANDBETWEEN(1,6),Table345[],2),IF(E65="book",VLOOKUP(RANDBETWEEN(1,10),Table346[],2),IF(E65="garment",VLOOKUP(RANDBETWEEN(1,12),Table353[],2)," ")))))))</f>
        <v>etempera</v>
      </c>
      <c r="E65" s="40" t="str">
        <f ca="1">IF(AND(A65&gt;=1,A65&lt;=10),VLOOKUP(RANDBETWEEN(1,7),Table337[],2)," ")</f>
        <v>painting</v>
      </c>
      <c r="F65" s="40" t="str">
        <f ca="1">IF(AND(A65&gt;=1,A65&lt;=10),VLOOKUP(RANDBETWEEN(1,6),Table29[],2)," ")</f>
        <v>in very good condition.</v>
      </c>
      <c r="G65" s="40"/>
      <c r="H65" s="40"/>
      <c r="I65" s="41"/>
      <c r="O65" s="104" t="s">
        <v>103</v>
      </c>
      <c r="Q65" s="102" t="s">
        <v>66</v>
      </c>
      <c r="S65" s="103" t="s">
        <v>158</v>
      </c>
    </row>
    <row r="66" spans="1:19" ht="16.5" thickTop="1" x14ac:dyDescent="0.25">
      <c r="A66" s="72"/>
      <c r="B66" s="42" t="str">
        <f>IF(AND(A65&gt;=1,A65&lt;=10),"More specifically, it is"," ")</f>
        <v>More specifically, it is</v>
      </c>
      <c r="C66" s="43" t="str">
        <f ca="1">IF(E65="mosaic",VLOOKUP(RANDBETWEEN(1,20),Table3308352[],2),IF(E65="sculpture",VLOOKUP(RANDBETWEEN(1,100),Table342[],2),IF(E65="painting",VLOOKUP(RANDBETWEEN(1,5),Table340[],2),IF(E65="rug",VLOOKUP(RANDBETWEEN(1,20),Table3308352[],2),IF(E65="book",VLOOKUP(RANDBETWEEN(1,28),Table347[],2),IF(E65="garment",VLOOKUP(RANDBETWEEN(1,20),Table3308352[],2),IF(E65="tapestry",VLOOKUP(RANDBETWEEN(1,20),Table3308352[],2)," ")))))))</f>
        <v>a still life</v>
      </c>
      <c r="D66" s="43" t="str">
        <f ca="1">IF(AND(E65="mosaic",C66=" "), "depicting",IF(AND(E65="tapestry",C66=" "),"depicting",IF(AND(E65="garment",C66=" "),"depicting",IF(E65="sculpture","depicting",IF(E65="painting","depicting",IF(E65="book","depicting"," "))))))</f>
        <v>depicting</v>
      </c>
      <c r="E66" s="43" t="str">
        <f ca="1">IF(AND(D66="depicting",C66&lt;&gt;"a landscape",C66&lt;&gt;"a still life"),VLOOKUP(RANDBETWEEN(1,6259),Table354[],2),IF(C66="a still life",VLOOKUP(RANDBETWEEN(1,100),Table342[],2),IF(C66="a landscape",VLOOKUP(RANDBETWEEN(1,22),Table356[],2)," ")))</f>
        <v>a cutting board</v>
      </c>
      <c r="F66" s="43" t="str">
        <f ca="1">IF(AND(D66="depicting",C66&lt;&gt;"a landscape",C66&lt;&gt;"a portrait",C66&lt;&gt;"a still life"),VLOOKUP(RANDBETWEEN(1,100),Table355[],2)," ")</f>
        <v xml:space="preserve"> </v>
      </c>
      <c r="G66" s="43" t="str">
        <f ca="1">IF(AND(D66="depicting",C66&lt;&gt;"a landscape",C66&lt;&gt;"a still life",C66&lt;&gt;"a portrait"),VLOOKUP(RANDBETWEEN(1,6259),Table354[],2)," ")</f>
        <v xml:space="preserve"> </v>
      </c>
      <c r="H66" s="43" t="str">
        <f ca="1">IF(AND(D66="depicting",C66&lt;&gt;"a still life",C66&lt;&gt;"a portrait",C66&lt;&gt;"a landscape"),VLOOKUP(RANDBETWEEN(1,2),Table357[],2)," ")</f>
        <v xml:space="preserve"> </v>
      </c>
      <c r="I66" s="44" t="str">
        <f ca="1">IF(AND(D66="depicting",C66&lt;&gt;"a still life",C66&lt;&gt;"a portrait",C66&lt;&gt;"a landscape"),VLOOKUP(RANDBETWEEN(1,25),Table358[],2)," ")</f>
        <v xml:space="preserve"> </v>
      </c>
      <c r="O66" s="104" t="s">
        <v>116</v>
      </c>
      <c r="Q66" s="102" t="s">
        <v>78</v>
      </c>
      <c r="S66" s="103" t="s">
        <v>155</v>
      </c>
    </row>
    <row r="67" spans="1:19" ht="16.5" thickBot="1" x14ac:dyDescent="0.3">
      <c r="A67" s="73"/>
      <c r="B67" s="45" t="str">
        <f ca="1">IF(E65="book","The book has pages made of "," ")</f>
        <v xml:space="preserve"> </v>
      </c>
      <c r="C67" s="46" t="str">
        <f ca="1">IF(E65="book",VLOOKUP(RANDBETWEEN(1,27),Table348[],2)," ")</f>
        <v xml:space="preserve"> </v>
      </c>
      <c r="D67" s="47"/>
      <c r="E67" s="47"/>
      <c r="F67" s="47"/>
      <c r="G67" s="47"/>
      <c r="H67" s="47"/>
      <c r="I67" s="48"/>
      <c r="O67" s="104" t="s">
        <v>167</v>
      </c>
      <c r="Q67" s="102" t="s">
        <v>79</v>
      </c>
      <c r="S67" s="103" t="s">
        <v>116</v>
      </c>
    </row>
    <row r="68" spans="1:19" ht="17.25" thickTop="1" thickBot="1" x14ac:dyDescent="0.3">
      <c r="O68" s="104" t="s">
        <v>104</v>
      </c>
      <c r="Q68" s="102" t="s">
        <v>107</v>
      </c>
      <c r="S68" s="103" t="s">
        <v>157</v>
      </c>
    </row>
    <row r="69" spans="1:19" ht="17.25" thickTop="1" thickBot="1" x14ac:dyDescent="0.3">
      <c r="A69" s="39">
        <v>8</v>
      </c>
      <c r="B69" s="40" t="str">
        <f>IF(AND(A69&gt;=1,A69&lt;=18),"You have found"," ")</f>
        <v>You have found</v>
      </c>
      <c r="C69" s="40" t="str">
        <f ca="1">IF(AND(A69&gt;=1,A69&lt;=10),VLOOKUP(RANDBETWEEN(1,100),Table335[],2)," ")</f>
        <v>a large</v>
      </c>
      <c r="D69" s="40" t="str">
        <f ca="1">IF(E69="mosaic",VLOOKUP(RANDBETWEEN(1,6),Table343[],2),IF(E69="painting",VLOOKUP(RANDBETWEEN(1,9),Table339[],2),IF(E69="sculpture",VLOOKUP(RANDBETWEEN(1,24),Table341[],2),IF(E69="tapestry",VLOOKUP(RANDBETWEEN(1,6),Table345[],2),IF(E69="rug",VLOOKUP(RANDBETWEEN(1,6),Table345[],2),IF(E69="book",VLOOKUP(RANDBETWEEN(1,10),Table346[],2),IF(E69="garment",VLOOKUP(RANDBETWEEN(1,12),Table353[],2)," ")))))))</f>
        <v xml:space="preserve">hooked </v>
      </c>
      <c r="E69" s="40" t="str">
        <f ca="1">IF(AND(A69&gt;=1,A69&lt;=10),VLOOKUP(RANDBETWEEN(1,7),Table337[],2)," ")</f>
        <v>rug</v>
      </c>
      <c r="F69" s="40" t="str">
        <f ca="1">IF(AND(A69&gt;=1,A69&lt;=10),VLOOKUP(RANDBETWEEN(1,6),Table29[],2)," ")</f>
        <v>in good condition.</v>
      </c>
      <c r="G69" s="40"/>
      <c r="H69" s="40"/>
      <c r="I69" s="41"/>
      <c r="O69" s="104" t="s">
        <v>166</v>
      </c>
      <c r="Q69" s="102" t="s">
        <v>72</v>
      </c>
      <c r="S69" s="103" t="s">
        <v>160</v>
      </c>
    </row>
    <row r="70" spans="1:19" ht="16.5" thickTop="1" x14ac:dyDescent="0.25">
      <c r="A70" s="72"/>
      <c r="B70" s="42" t="str">
        <f>IF(AND(A69&gt;=1,A69&lt;=10),"More specifically, it is"," ")</f>
        <v>More specifically, it is</v>
      </c>
      <c r="C70" s="43" t="str">
        <f ca="1">IF(E69="mosaic",VLOOKUP(RANDBETWEEN(1,20),Table3308352[],2),IF(E69="sculpture",VLOOKUP(RANDBETWEEN(1,100),Table342[],2),IF(E69="painting",VLOOKUP(RANDBETWEEN(1,5),Table340[],2),IF(E69="rug",VLOOKUP(RANDBETWEEN(1,20),Table3308352[],2),IF(E69="book",VLOOKUP(RANDBETWEEN(1,28),Table347[],2),IF(E69="garment",VLOOKUP(RANDBETWEEN(1,20),Table3308352[],2),IF(E69="tapestry",VLOOKUP(RANDBETWEEN(1,20),Table3308352[],2)," ")))))))</f>
        <v xml:space="preserve"> </v>
      </c>
      <c r="D70" s="43" t="str">
        <f ca="1">IF(AND(E69="mosaic",C70=" "), "depicting",IF(AND(E69="tapestry",C70=" "),"depicting",IF(AND(E69="garment",C70=" "),"depicting",IF(E69="sculpture","depicting",IF(E69="painting","depicting",IF(E69="book","depicting"," "))))))</f>
        <v xml:space="preserve"> </v>
      </c>
      <c r="E70" s="43" t="str">
        <f ca="1">IF(AND(D70="depicting",C70&lt;&gt;"a landscape",C70&lt;&gt;"a still life"),VLOOKUP(RANDBETWEEN(1,6259),Table354[],2),IF(C70="a still life",VLOOKUP(RANDBETWEEN(1,100),Table342[],2),IF(C70="a landscape",VLOOKUP(RANDBETWEEN(1,22),Table356[],2)," ")))</f>
        <v xml:space="preserve"> </v>
      </c>
      <c r="F70" s="43" t="str">
        <f ca="1">IF(AND(D70="depicting",C70&lt;&gt;"a landscape",C70&lt;&gt;"a portrait",C70&lt;&gt;"a still life"),VLOOKUP(RANDBETWEEN(1,100),Table355[],2)," ")</f>
        <v xml:space="preserve"> </v>
      </c>
      <c r="G70" s="43" t="str">
        <f ca="1">IF(AND(D70="depicting",C70&lt;&gt;"a landscape",C70&lt;&gt;"a still life",C70&lt;&gt;"a portrait"),VLOOKUP(RANDBETWEEN(1,6259),Table354[],2)," ")</f>
        <v xml:space="preserve"> </v>
      </c>
      <c r="H70" s="43" t="str">
        <f ca="1">IF(AND(D70="depicting",C70&lt;&gt;"a still life",C70&lt;&gt;"a portrait",C70&lt;&gt;"a landscape"),VLOOKUP(RANDBETWEEN(1,2),Table357[],2)," ")</f>
        <v xml:space="preserve"> </v>
      </c>
      <c r="I70" s="44" t="str">
        <f ca="1">IF(AND(D70="depicting",C70&lt;&gt;"a still life",C70&lt;&gt;"a portrait",C70&lt;&gt;"a landscape"),VLOOKUP(RANDBETWEEN(1,25),Table358[],2)," ")</f>
        <v xml:space="preserve"> </v>
      </c>
      <c r="O70" s="104" t="s">
        <v>110</v>
      </c>
      <c r="Q70" s="102" t="s">
        <v>69</v>
      </c>
      <c r="S70" s="103" t="s">
        <v>104</v>
      </c>
    </row>
    <row r="71" spans="1:19" ht="16.5" thickBot="1" x14ac:dyDescent="0.3">
      <c r="A71" s="73"/>
      <c r="B71" s="45" t="str">
        <f ca="1">IF(E69="book","The book has pages made of "," ")</f>
        <v xml:space="preserve"> </v>
      </c>
      <c r="C71" s="46" t="str">
        <f ca="1">IF(E69="book",VLOOKUP(RANDBETWEEN(1,27),Table348[],2)," ")</f>
        <v xml:space="preserve"> </v>
      </c>
      <c r="D71" s="47"/>
      <c r="E71" s="47"/>
      <c r="F71" s="47"/>
      <c r="G71" s="47"/>
      <c r="H71" s="47"/>
      <c r="I71" s="48"/>
      <c r="O71" s="104" t="s">
        <v>112</v>
      </c>
      <c r="Q71" s="102" t="s">
        <v>121</v>
      </c>
      <c r="S71" s="103" t="s">
        <v>156</v>
      </c>
    </row>
    <row r="72" spans="1:19" ht="17.25" thickTop="1" thickBot="1" x14ac:dyDescent="0.3">
      <c r="Q72" s="102" t="s">
        <v>112</v>
      </c>
      <c r="S72" s="103" t="s">
        <v>148</v>
      </c>
    </row>
    <row r="73" spans="1:19" ht="17.25" thickTop="1" thickBot="1" x14ac:dyDescent="0.3">
      <c r="A73" s="39">
        <v>9</v>
      </c>
      <c r="B73" s="40" t="str">
        <f>IF(AND(A73&gt;=1,A73&lt;=18),"You have found"," ")</f>
        <v>You have found</v>
      </c>
      <c r="C73" s="40" t="str">
        <f ca="1">IF(AND(A73&gt;=1,A73&lt;=10),VLOOKUP(RANDBETWEEN(1,100),Table335[],2)," ")</f>
        <v xml:space="preserve">a huge </v>
      </c>
      <c r="D73" s="40" t="str">
        <f ca="1">IF(E73="mosaic",VLOOKUP(RANDBETWEEN(1,6),Table343[],2),IF(E73="painting",VLOOKUP(RANDBETWEEN(1,9),Table339[],2),IF(E73="sculpture",VLOOKUP(RANDBETWEEN(1,24),Table341[],2),IF(E73="tapestry",VLOOKUP(RANDBETWEEN(1,6),Table345[],2),IF(E73="rug",VLOOKUP(RANDBETWEEN(1,6),Table345[],2),IF(E73="book",VLOOKUP(RANDBETWEEN(1,10),Table346[],2),IF(E73="garment",VLOOKUP(RANDBETWEEN(1,12),Table353[],2)," ")))))))</f>
        <v>glass</v>
      </c>
      <c r="E73" s="40" t="str">
        <f ca="1">IF(AND(A73&gt;=1,A73&lt;=10),VLOOKUP(RANDBETWEEN(1,7),Table337[],2)," ")</f>
        <v>sculpture</v>
      </c>
      <c r="F73" s="40" t="str">
        <f ca="1">IF(AND(A73&gt;=1,A73&lt;=10),VLOOKUP(RANDBETWEEN(1,6),Table29[],2)," ")</f>
        <v>in very good condition.</v>
      </c>
      <c r="G73" s="40"/>
      <c r="H73" s="40"/>
      <c r="I73" s="41"/>
      <c r="S73" s="103" t="s">
        <v>110</v>
      </c>
    </row>
    <row r="74" spans="1:19" ht="16.5" thickTop="1" x14ac:dyDescent="0.25">
      <c r="A74" s="72"/>
      <c r="B74" s="42" t="str">
        <f>IF(AND(A73&gt;=1,A73&lt;=10),"More specifically, it is"," ")</f>
        <v>More specifically, it is</v>
      </c>
      <c r="C74" s="43" t="str">
        <f ca="1">IF(E73="mosaic",VLOOKUP(RANDBETWEEN(1,20),Table3308352[],2),IF(E73="sculpture",VLOOKUP(RANDBETWEEN(1,100),Table342[],2),IF(E73="painting",VLOOKUP(RANDBETWEEN(1,5),Table340[],2),IF(E73="rug",VLOOKUP(RANDBETWEEN(1,20),Table3308352[],2),IF(E73="book",VLOOKUP(RANDBETWEEN(1,28),Table347[],2),IF(E73="garment",VLOOKUP(RANDBETWEEN(1,20),Table3308352[],2),IF(E73="tapestry",VLOOKUP(RANDBETWEEN(1,20),Table3308352[],2)," ")))))))</f>
        <v>a gavel</v>
      </c>
      <c r="D74" s="43" t="str">
        <f ca="1">IF(AND(E73="mosaic",C74=" "), "depicting",IF(AND(E73="tapestry",C74=" "),"depicting",IF(AND(E73="garment",C74=" "),"depicting",IF(E73="sculpture","depicting",IF(E73="painting","depicting",IF(E73="book","depicting"," "))))))</f>
        <v>depicting</v>
      </c>
      <c r="E74" s="43" t="str">
        <f ca="1">IF(AND(D74="depicting",C74&lt;&gt;"a landscape",C74&lt;&gt;"a still life"),VLOOKUP(RANDBETWEEN(1,6259),Table354[],2),IF(C74="a still life",VLOOKUP(RANDBETWEEN(1,100),Table342[],2),IF(C74="a landscape",VLOOKUP(RANDBETWEEN(1,22),Table356[],2)," ")))</f>
        <v>male elf cobblers</v>
      </c>
      <c r="F74" s="43" t="str">
        <f ca="1">IF(AND(D74="depicting",C74&lt;&gt;"a landscape",C74&lt;&gt;"a portrait",C74&lt;&gt;"a still life"),VLOOKUP(RANDBETWEEN(1,100),Table355[],2)," ")</f>
        <v>punching</v>
      </c>
      <c r="G74" s="43" t="str">
        <f ca="1">IF(AND(D74="depicting",C74&lt;&gt;"a landscape",C74&lt;&gt;"a still life",C74&lt;&gt;"a portrait"),VLOOKUP(RANDBETWEEN(1,6259),Table354[],2)," ")</f>
        <v>male goblin laborers</v>
      </c>
      <c r="H74" s="43" t="str">
        <f ca="1">IF(AND(D74="depicting",C74&lt;&gt;"a still life",C74&lt;&gt;"a portrait",C74&lt;&gt;"a landscape"),VLOOKUP(RANDBETWEEN(1,2),Table357[],2)," ")</f>
        <v>inside</v>
      </c>
      <c r="I74" s="44" t="str">
        <f ca="1">IF(AND(D74="depicting",C74&lt;&gt;"a still life",C74&lt;&gt;"a portrait",C74&lt;&gt;"a landscape"),VLOOKUP(RANDBETWEEN(1,25),Table358[],2)," ")</f>
        <v>a cottage.</v>
      </c>
    </row>
    <row r="75" spans="1:19" ht="16.5" thickBot="1" x14ac:dyDescent="0.3">
      <c r="A75" s="73"/>
      <c r="B75" s="45" t="str">
        <f ca="1">IF(E73="book","The book has pages made of "," ")</f>
        <v xml:space="preserve"> </v>
      </c>
      <c r="C75" s="46" t="str">
        <f ca="1">IF(E73="book",VLOOKUP(RANDBETWEEN(1,27),Table348[],2)," ")</f>
        <v xml:space="preserve"> </v>
      </c>
      <c r="D75" s="47"/>
      <c r="E75" s="47"/>
      <c r="F75" s="47"/>
      <c r="G75" s="47"/>
      <c r="H75" s="47"/>
      <c r="I75" s="48"/>
    </row>
    <row r="76" spans="1:19" ht="17.25" thickTop="1" thickBot="1" x14ac:dyDescent="0.3"/>
    <row r="77" spans="1:19" ht="17.25" thickTop="1" thickBot="1" x14ac:dyDescent="0.3">
      <c r="A77" s="39">
        <v>10</v>
      </c>
      <c r="B77" s="40" t="str">
        <f>IF(AND(A77&gt;=1,A77&lt;=18),"You have found"," ")</f>
        <v>You have found</v>
      </c>
      <c r="C77" s="40" t="str">
        <f ca="1">IF(AND(A77&gt;=1,A77&lt;=10),VLOOKUP(RANDBETWEEN(1,100),Table335[],2)," ")</f>
        <v>a medium</v>
      </c>
      <c r="D77" s="40" t="str">
        <f ca="1">IF(E77="mosaic",VLOOKUP(RANDBETWEEN(1,6),Table343[],2),IF(E77="painting",VLOOKUP(RANDBETWEEN(1,9),Table339[],2),IF(E77="sculpture",VLOOKUP(RANDBETWEEN(1,24),Table341[],2),IF(E77="tapestry",VLOOKUP(RANDBETWEEN(1,6),Table345[],2),IF(E77="rug",VLOOKUP(RANDBETWEEN(1,6),Table345[],2),IF(E77="book",VLOOKUP(RANDBETWEEN(1,10),Table346[],2),IF(E77="garment",VLOOKUP(RANDBETWEEN(1,12),Table353[],2)," ")))))))</f>
        <v>needle felt</v>
      </c>
      <c r="E77" s="40" t="str">
        <f ca="1">IF(AND(A77&gt;=1,A77&lt;=10),VLOOKUP(RANDBETWEEN(1,7),Table337[],2)," ")</f>
        <v>rug</v>
      </c>
      <c r="F77" s="40" t="str">
        <f ca="1">IF(AND(A77&gt;=1,A77&lt;=10),VLOOKUP(RANDBETWEEN(1,6),Table29[],2)," ")</f>
        <v>in good condition.</v>
      </c>
      <c r="G77" s="40"/>
      <c r="H77" s="40"/>
      <c r="I77" s="41"/>
    </row>
    <row r="78" spans="1:19" ht="16.5" thickTop="1" x14ac:dyDescent="0.25">
      <c r="A78" s="72"/>
      <c r="B78" s="42" t="str">
        <f>IF(AND(A77&gt;=1,A77&lt;=10),"More specifically, it is"," ")</f>
        <v>More specifically, it is</v>
      </c>
      <c r="C78" s="43" t="str">
        <f ca="1">IF(E77="mosaic",VLOOKUP(RANDBETWEEN(1,20),Table3308352[],2),IF(E77="sculpture",VLOOKUP(RANDBETWEEN(1,100),Table342[],2),IF(E77="painting",VLOOKUP(RANDBETWEEN(1,5),Table340[],2),IF(E77="rug",VLOOKUP(RANDBETWEEN(1,20),Table3308352[],2),IF(E77="book",VLOOKUP(RANDBETWEEN(1,28),Table347[],2),IF(E77="garment",VLOOKUP(RANDBETWEEN(1,20),Table3308352[],2),IF(E77="tapestry",VLOOKUP(RANDBETWEEN(1,20),Table3308352[],2)," ")))))))</f>
        <v>designed with a vine motif.</v>
      </c>
      <c r="D78" s="43" t="str">
        <f ca="1">IF(AND(E77="mosaic",C78=" "), "depicting",IF(AND(E77="tapestry",C78=" "),"depicting",IF(AND(E77="garment",C78=" "),"depicting",IF(E77="sculpture","depicting",IF(E77="painting","depicting",IF(E77="book","depicting"," "))))))</f>
        <v xml:space="preserve"> </v>
      </c>
      <c r="E78" s="43" t="str">
        <f ca="1">IF(AND(D78="depicting",C78&lt;&gt;"a landscape",C78&lt;&gt;"a still life"),VLOOKUP(RANDBETWEEN(1,6259),Table354[],2),IF(C78="a still life",VLOOKUP(RANDBETWEEN(1,100),Table342[],2),IF(C78="a landscape",VLOOKUP(RANDBETWEEN(1,22),Table356[],2)," ")))</f>
        <v xml:space="preserve"> </v>
      </c>
      <c r="F78" s="43" t="str">
        <f ca="1">IF(AND(D78="depicting",C78&lt;&gt;"a landscape",C78&lt;&gt;"a portrait",C78&lt;&gt;"a still life"),VLOOKUP(RANDBETWEEN(1,100),Table355[],2)," ")</f>
        <v xml:space="preserve"> </v>
      </c>
      <c r="G78" s="43" t="str">
        <f ca="1">IF(AND(D78="depicting",C78&lt;&gt;"a landscape",C78&lt;&gt;"a still life",C78&lt;&gt;"a portrait"),VLOOKUP(RANDBETWEEN(1,6259),Table354[],2)," ")</f>
        <v xml:space="preserve"> </v>
      </c>
      <c r="H78" s="43" t="str">
        <f ca="1">IF(AND(D78="depicting",C78&lt;&gt;"a still life",C78&lt;&gt;"a portrait",C78&lt;&gt;"a landscape"),VLOOKUP(RANDBETWEEN(1,2),Table357[],2)," ")</f>
        <v xml:space="preserve"> </v>
      </c>
      <c r="I78" s="44" t="str">
        <f ca="1">IF(AND(D78="depicting",C78&lt;&gt;"a still life",C78&lt;&gt;"a portrait",C78&lt;&gt;"a landscape"),VLOOKUP(RANDBETWEEN(1,25),Table358[],2)," ")</f>
        <v xml:space="preserve"> </v>
      </c>
    </row>
    <row r="79" spans="1:19" ht="16.5" thickBot="1" x14ac:dyDescent="0.3">
      <c r="A79" s="73"/>
      <c r="B79" s="45" t="str">
        <f ca="1">IF(E77="book","The book has pages made of "," ")</f>
        <v xml:space="preserve"> </v>
      </c>
      <c r="C79" s="46" t="str">
        <f ca="1">IF(E77="book",VLOOKUP(RANDBETWEEN(1,27),Table348[],2)," ")</f>
        <v xml:space="preserve"> </v>
      </c>
      <c r="D79" s="47"/>
      <c r="E79" s="47"/>
      <c r="F79" s="47"/>
      <c r="G79" s="47"/>
      <c r="H79" s="47"/>
      <c r="I79" s="48"/>
    </row>
    <row r="80" spans="1:19" ht="16.5" thickTop="1" x14ac:dyDescent="0.25"/>
  </sheetData>
  <pageMargins left="0.7" right="0.7" top="0.75" bottom="0.75" header="0.3" footer="0.3"/>
  <pageSetup scale="54" fitToHeight="0" orientation="landscape" horizontalDpi="4294967293" r:id="rId1"/>
  <drawing r:id="rId2"/>
  <picture r:id="rId3"/>
  <tableParts count="32">
    <tablePart r:id="rId4"/>
    <tablePart r:id="rId5"/>
    <tablePart r:id="rId6"/>
    <tablePart r:id="rId7"/>
    <tablePart r:id="rId8"/>
    <tablePart r:id="rId9"/>
    <tablePart r:id="rId10"/>
    <tablePart r:id="rId11"/>
    <tablePart r:id="rId12"/>
    <tablePart r:id="rId13"/>
    <tablePart r:id="rId14"/>
    <tablePart r:id="rId15"/>
    <tablePart r:id="rId16"/>
    <tablePart r:id="rId17"/>
    <tablePart r:id="rId18"/>
    <tablePart r:id="rId19"/>
    <tablePart r:id="rId20"/>
    <tablePart r:id="rId21"/>
    <tablePart r:id="rId22"/>
    <tablePart r:id="rId23"/>
    <tablePart r:id="rId24"/>
    <tablePart r:id="rId25"/>
    <tablePart r:id="rId26"/>
    <tablePart r:id="rId27"/>
    <tablePart r:id="rId28"/>
    <tablePart r:id="rId29"/>
    <tablePart r:id="rId30"/>
    <tablePart r:id="rId31"/>
    <tablePart r:id="rId32"/>
    <tablePart r:id="rId33"/>
    <tablePart r:id="rId34"/>
    <tablePart r:id="rId35"/>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1CEBEE-6D88-45C2-8469-1D551D6B2FAC}">
  <sheetPr>
    <pageSetUpPr autoPageBreaks="0" fitToPage="1"/>
  </sheetPr>
  <dimension ref="B1:H32"/>
  <sheetViews>
    <sheetView showGridLines="0" showRowColHeaders="0" tabSelected="1" zoomScale="55" zoomScaleNormal="55" workbookViewId="0">
      <selection activeCell="M38" sqref="M38"/>
    </sheetView>
  </sheetViews>
  <sheetFormatPr defaultColWidth="8.85546875" defaultRowHeight="15.75" x14ac:dyDescent="0.25"/>
  <cols>
    <col min="1" max="1" width="48" style="17" customWidth="1"/>
    <col min="2" max="2" width="24.28515625" style="17" bestFit="1" customWidth="1"/>
    <col min="3" max="3" width="12.28515625" style="17" bestFit="1" customWidth="1"/>
    <col min="4" max="4" width="8.85546875" style="17" hidden="1" customWidth="1"/>
    <col min="5" max="5" width="3.28515625" style="17" bestFit="1" customWidth="1"/>
    <col min="6" max="6" width="3.42578125" style="106" bestFit="1" customWidth="1"/>
    <col min="7" max="7" width="172.5703125" style="17" customWidth="1"/>
    <col min="8" max="8" width="22.140625" style="17" customWidth="1"/>
    <col min="9" max="16384" width="8.85546875" style="17"/>
  </cols>
  <sheetData>
    <row r="1" spans="2:8" x14ac:dyDescent="0.25">
      <c r="B1" s="36" t="s">
        <v>535</v>
      </c>
      <c r="C1" s="36" t="s">
        <v>1320</v>
      </c>
      <c r="F1" s="17"/>
      <c r="G1" s="36" t="s">
        <v>8283</v>
      </c>
    </row>
    <row r="2" spans="2:8" x14ac:dyDescent="0.25">
      <c r="B2" s="36" t="s">
        <v>1316</v>
      </c>
      <c r="C2" s="36">
        <f ca="1">RANDBETWEEN(1,10)</f>
        <v>1</v>
      </c>
      <c r="F2" s="17"/>
      <c r="G2" s="109">
        <v>5</v>
      </c>
    </row>
    <row r="3" spans="2:8" x14ac:dyDescent="0.25">
      <c r="B3" s="36" t="s">
        <v>1319</v>
      </c>
      <c r="C3" s="36">
        <f ca="1">RANDBETWEEN(2,20)</f>
        <v>17</v>
      </c>
      <c r="F3" s="17"/>
      <c r="G3" s="106"/>
    </row>
    <row r="4" spans="2:8" x14ac:dyDescent="0.25">
      <c r="B4" s="36" t="s">
        <v>1317</v>
      </c>
      <c r="C4" s="36">
        <f ca="1">RANDBETWEEN(3,30)</f>
        <v>20</v>
      </c>
      <c r="F4" s="36" t="s">
        <v>614</v>
      </c>
      <c r="G4" s="107" t="s">
        <v>1321</v>
      </c>
      <c r="H4" s="36" t="s">
        <v>1315</v>
      </c>
    </row>
    <row r="5" spans="2:8" x14ac:dyDescent="0.25">
      <c r="B5" s="36" t="s">
        <v>1318</v>
      </c>
      <c r="C5" s="36">
        <f ca="1">RANDBETWEEN(4,40)</f>
        <v>6</v>
      </c>
      <c r="F5" s="36"/>
      <c r="G5" s="108" t="s">
        <v>767</v>
      </c>
      <c r="H5" s="107"/>
    </row>
    <row r="6" spans="2:8" x14ac:dyDescent="0.25">
      <c r="F6" s="36"/>
      <c r="G6" s="108" t="s">
        <v>767</v>
      </c>
      <c r="H6" s="107"/>
    </row>
    <row r="7" spans="2:8" x14ac:dyDescent="0.25">
      <c r="F7" s="36"/>
      <c r="G7" s="108" t="s">
        <v>1311</v>
      </c>
      <c r="H7" s="107"/>
    </row>
    <row r="8" spans="2:8" x14ac:dyDescent="0.25">
      <c r="F8" s="36"/>
      <c r="G8" s="108" t="s">
        <v>1311</v>
      </c>
      <c r="H8" s="107"/>
    </row>
    <row r="9" spans="2:8" x14ac:dyDescent="0.25">
      <c r="F9" s="36"/>
      <c r="G9" s="108" t="s">
        <v>1299</v>
      </c>
      <c r="H9" s="107"/>
    </row>
    <row r="10" spans="2:8" x14ac:dyDescent="0.25">
      <c r="F10" s="36"/>
      <c r="G10" s="108" t="s">
        <v>1299</v>
      </c>
      <c r="H10" s="107"/>
    </row>
    <row r="11" spans="2:8" x14ac:dyDescent="0.25">
      <c r="F11" s="36"/>
      <c r="G11" s="108" t="s">
        <v>1312</v>
      </c>
      <c r="H11" s="107"/>
    </row>
    <row r="12" spans="2:8" x14ac:dyDescent="0.25">
      <c r="F12" s="36"/>
      <c r="G12" s="108" t="s">
        <v>1313</v>
      </c>
      <c r="H12" s="107"/>
    </row>
    <row r="13" spans="2:8" x14ac:dyDescent="0.25">
      <c r="F13" s="36"/>
      <c r="G13" s="108" t="s">
        <v>1300</v>
      </c>
      <c r="H13" s="107"/>
    </row>
    <row r="14" spans="2:8" x14ac:dyDescent="0.25">
      <c r="F14" s="36"/>
      <c r="G14" s="108" t="s">
        <v>1300</v>
      </c>
      <c r="H14" s="107"/>
    </row>
    <row r="15" spans="2:8" x14ac:dyDescent="0.25">
      <c r="F15" s="36"/>
      <c r="G15" s="108" t="s">
        <v>1301</v>
      </c>
      <c r="H15" s="107"/>
    </row>
    <row r="16" spans="2:8" x14ac:dyDescent="0.25">
      <c r="F16" s="36"/>
      <c r="G16" s="108" t="s">
        <v>1301</v>
      </c>
      <c r="H16" s="107"/>
    </row>
    <row r="17" spans="6:8" ht="28.15" customHeight="1" x14ac:dyDescent="0.25">
      <c r="F17" s="36">
        <v>1</v>
      </c>
      <c r="G17" s="108" t="str">
        <f ca="1">IF(G2&gt;=1,VLOOKUP(RANDBETWEEN(1,100),Table204[],2,)," ")</f>
        <v>4 Potions of Healing</v>
      </c>
      <c r="H17" s="107" t="str">
        <f ca="1">IF(G17="spell scroll",VLOOKUP(RANDBETWEEN(1,206),Table208[],2)," ")</f>
        <v xml:space="preserve"> </v>
      </c>
    </row>
    <row r="18" spans="6:8" ht="28.15" customHeight="1" x14ac:dyDescent="0.25">
      <c r="F18" s="36">
        <v>2</v>
      </c>
      <c r="G18" s="108" t="str">
        <f ca="1">IF(G2&gt;=2,VLOOKUP(RANDBETWEEN(1,100),Table204[],2,)," ")</f>
        <v>Pit (a cube 10 feet on a side), which you can place on the ground within 10 feet of you</v>
      </c>
      <c r="H18" s="107" t="str">
        <f ca="1">IF(G18="spell scroll",VLOOKUP(RANDBETWEEN(1,206),Table208[],2)," ")</f>
        <v xml:space="preserve"> </v>
      </c>
    </row>
    <row r="19" spans="6:8" ht="28.15" customHeight="1" x14ac:dyDescent="0.25">
      <c r="F19" s="36">
        <v>3</v>
      </c>
      <c r="G19" s="108" t="str">
        <f ca="1">IF(G2&gt;=3,VLOOKUP(RANDBETWEEN(1,100),Table204[],2,)," ")</f>
        <v>4 Potions of Healing</v>
      </c>
      <c r="H19" s="107" t="str">
        <f ca="1">IF(G19="spell scroll",VLOOKUP(RANDBETWEEN(1,206),Table208[],2)," ")</f>
        <v xml:space="preserve"> </v>
      </c>
    </row>
    <row r="20" spans="6:8" ht="28.15" customHeight="1" x14ac:dyDescent="0.25">
      <c r="F20" s="36">
        <v>4</v>
      </c>
      <c r="G20" s="108" t="str">
        <f ca="1">IF(G2&gt;=4,VLOOKUP(RANDBETWEEN(1,100),Table204[],2,)," ")</f>
        <v>4 Potions of Healing</v>
      </c>
      <c r="H20" s="107" t="str">
        <f ca="1">IF(G20="spell scroll",VLOOKUP(RANDBETWEEN(1,206),Table208[],2)," ")</f>
        <v xml:space="preserve"> </v>
      </c>
    </row>
    <row r="21" spans="6:8" ht="28.15" customHeight="1" x14ac:dyDescent="0.25">
      <c r="F21" s="36">
        <v>5</v>
      </c>
      <c r="G21" s="108" t="str">
        <f ca="1">IF(G2&gt;=5,VLOOKUP(RANDBETWEEN(1,100),Table204[],2,)," ")</f>
        <v>Wooden Ladder (24 feet long)</v>
      </c>
      <c r="H21" s="107" t="str">
        <f ca="1">IF(G21="spell scroll",VLOOKUP(RANDBETWEEN(1,206),Table208[],2)," ")</f>
        <v xml:space="preserve"> </v>
      </c>
    </row>
    <row r="22" spans="6:8" ht="28.15" customHeight="1" x14ac:dyDescent="0.25">
      <c r="F22" s="36">
        <v>6</v>
      </c>
      <c r="G22" s="108" t="str">
        <f ca="1">IF(G2&gt;=6,VLOOKUP(RANDBETWEEN(1,100),Table204[],2,)," ")</f>
        <v xml:space="preserve"> </v>
      </c>
      <c r="H22" s="107" t="str">
        <f ca="1">IF(G22="spell scroll",VLOOKUP(RANDBETWEEN(1,206),Table208[],2)," ")</f>
        <v xml:space="preserve"> </v>
      </c>
    </row>
    <row r="23" spans="6:8" ht="28.15" customHeight="1" x14ac:dyDescent="0.25">
      <c r="F23" s="36">
        <v>7</v>
      </c>
      <c r="G23" s="108" t="str">
        <f ca="1">IF(G2&gt;=7,VLOOKUP(RANDBETWEEN(1,100),Table204[],2,)," ")</f>
        <v xml:space="preserve"> </v>
      </c>
      <c r="H23" s="107" t="str">
        <f ca="1">IF(G23="spell scroll",VLOOKUP(RANDBETWEEN(1,206),Table208[],2)," ")</f>
        <v xml:space="preserve"> </v>
      </c>
    </row>
    <row r="24" spans="6:8" ht="28.15" customHeight="1" x14ac:dyDescent="0.25">
      <c r="F24" s="36">
        <v>8</v>
      </c>
      <c r="G24" s="108" t="str">
        <f ca="1">IF(G2&gt;=8,VLOOKUP(RANDBETWEEN(1,100),Table204[],2,)," ")</f>
        <v xml:space="preserve"> </v>
      </c>
      <c r="H24" s="107" t="str">
        <f ca="1">IF(G24="spell scroll",VLOOKUP(RANDBETWEEN(1,206),Table208[],2)," ")</f>
        <v xml:space="preserve"> </v>
      </c>
    </row>
    <row r="25" spans="6:8" ht="28.15" customHeight="1" x14ac:dyDescent="0.25">
      <c r="F25" s="36">
        <v>9</v>
      </c>
      <c r="G25" s="108" t="str">
        <f ca="1">IF(G2&gt;=9,VLOOKUP(RANDBETWEEN(1,100),Table204[],2,)," ")</f>
        <v xml:space="preserve"> </v>
      </c>
      <c r="H25" s="107" t="str">
        <f ca="1">IF(G25="spell scroll",VLOOKUP(RANDBETWEEN(1,206),Table208[],2)," ")</f>
        <v xml:space="preserve"> </v>
      </c>
    </row>
    <row r="26" spans="6:8" ht="28.15" customHeight="1" x14ac:dyDescent="0.25">
      <c r="F26" s="36">
        <v>10</v>
      </c>
      <c r="G26" s="108" t="str">
        <f ca="1">IF(G2&gt;=10,VLOOKUP(RANDBETWEEN(1,100),Table204[],2,)," ")</f>
        <v xml:space="preserve"> </v>
      </c>
      <c r="H26" s="107" t="str">
        <f ca="1">IF(G26="spell scroll",VLOOKUP(RANDBETWEEN(1,206),Table208[],2)," ")</f>
        <v xml:space="preserve"> </v>
      </c>
    </row>
    <row r="27" spans="6:8" ht="28.15" customHeight="1" x14ac:dyDescent="0.25">
      <c r="F27" s="36">
        <v>11</v>
      </c>
      <c r="G27" s="108" t="str">
        <f ca="1">IF(G2&gt;=11,VLOOKUP(RANDBETWEEN(1,100),Table204[],2,)," ")</f>
        <v xml:space="preserve"> </v>
      </c>
      <c r="H27" s="107" t="str">
        <f ca="1">IF(G27="spell scroll",VLOOKUP(RANDBETWEEN(1,206),Table208[],2)," ")</f>
        <v xml:space="preserve"> </v>
      </c>
    </row>
    <row r="28" spans="6:8" ht="28.15" customHeight="1" x14ac:dyDescent="0.25">
      <c r="F28" s="36">
        <v>12</v>
      </c>
      <c r="G28" s="108" t="str">
        <f ca="1">IF(G2&gt;=12,VLOOKUP(RANDBETWEEN(1,100),Table204[],2,)," ")</f>
        <v xml:space="preserve"> </v>
      </c>
      <c r="H28" s="107" t="str">
        <f ca="1">IF(G28="spell scroll",VLOOKUP(RANDBETWEEN(1,206),Table208[],2)," ")</f>
        <v xml:space="preserve"> </v>
      </c>
    </row>
    <row r="29" spans="6:8" ht="28.15" customHeight="1" x14ac:dyDescent="0.25">
      <c r="F29" s="36">
        <v>13</v>
      </c>
      <c r="G29" s="108" t="str">
        <f ca="1">IF(G2&gt;=13,VLOOKUP(RANDBETWEEN(1,100),Table204[],2,)," ")</f>
        <v xml:space="preserve"> </v>
      </c>
      <c r="H29" s="107" t="str">
        <f ca="1">IF(G29="spell scroll",VLOOKUP(RANDBETWEEN(1,206),Table208[],2)," ")</f>
        <v xml:space="preserve"> </v>
      </c>
    </row>
    <row r="30" spans="6:8" ht="28.15" customHeight="1" x14ac:dyDescent="0.25">
      <c r="F30" s="36">
        <v>14</v>
      </c>
      <c r="G30" s="108" t="str">
        <f ca="1">IF(G2&gt;=14,VLOOKUP(RANDBETWEEN(1,100),Table204[],2,)," ")</f>
        <v xml:space="preserve"> </v>
      </c>
      <c r="H30" s="107" t="str">
        <f ca="1">IF(G30="spell scroll",VLOOKUP(RANDBETWEEN(1,206),Table208[],2)," ")</f>
        <v xml:space="preserve"> </v>
      </c>
    </row>
    <row r="31" spans="6:8" ht="28.15" customHeight="1" x14ac:dyDescent="0.25">
      <c r="F31" s="36">
        <v>15</v>
      </c>
      <c r="G31" s="108" t="str">
        <f ca="1">IF(G2&gt;=15,VLOOKUP(RANDBETWEEN(1,100),Table204[],2,)," ")</f>
        <v xml:space="preserve"> </v>
      </c>
      <c r="H31" s="107" t="str">
        <f ca="1">IF(G31="spell scroll",VLOOKUP(RANDBETWEEN(1,206),Table208[],2)," ")</f>
        <v xml:space="preserve"> </v>
      </c>
    </row>
    <row r="32" spans="6:8" ht="28.15" customHeight="1" x14ac:dyDescent="0.25">
      <c r="F32" s="107">
        <v>16</v>
      </c>
      <c r="G32" s="108" t="str">
        <f ca="1">IF(G2&gt;=16,VLOOKUP(RANDBETWEEN(1,100),Table204[],2,)," ")</f>
        <v xml:space="preserve"> </v>
      </c>
      <c r="H32" s="107" t="str">
        <f ca="1">IF(G32="spell scroll",VLOOKUP(RANDBETWEEN(1,206),Table208[],2)," ")</f>
        <v xml:space="preserve"> </v>
      </c>
    </row>
  </sheetData>
  <sheetProtection sheet="1" objects="1" scenarios="1"/>
  <phoneticPr fontId="2" type="noConversion"/>
  <pageMargins left="0.7" right="0.7" top="0.75" bottom="0.75" header="0.3" footer="0.3"/>
  <pageSetup scale="42" orientation="landscape" horizontalDpi="4294967293" r:id="rId1"/>
  <picture r:id="rId2"/>
  <tableParts count="3">
    <tablePart r:id="rId3"/>
    <tablePart r:id="rId4"/>
    <tablePart r:id="rId5"/>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Аркуші</vt:lpstr>
      </vt:variant>
      <vt:variant>
        <vt:i4>13</vt:i4>
      </vt:variant>
      <vt:variant>
        <vt:lpstr>Іменовані діапазони</vt:lpstr>
      </vt:variant>
      <vt:variant>
        <vt:i4>8</vt:i4>
      </vt:variant>
    </vt:vector>
  </HeadingPairs>
  <TitlesOfParts>
    <vt:vector size="21" baseType="lpstr">
      <vt:lpstr>Instructions</vt:lpstr>
      <vt:lpstr>Shameless Plug</vt:lpstr>
      <vt:lpstr>Individual</vt:lpstr>
      <vt:lpstr>Hoard 0-4</vt:lpstr>
      <vt:lpstr>Hoard 5-10</vt:lpstr>
      <vt:lpstr>Hoard 11-16</vt:lpstr>
      <vt:lpstr>Hoard 17-20</vt:lpstr>
      <vt:lpstr>Individual Gem-Art</vt:lpstr>
      <vt:lpstr>Robe of Useful Items</vt:lpstr>
      <vt:lpstr>Sentient Items</vt:lpstr>
      <vt:lpstr>Gem Tables</vt:lpstr>
      <vt:lpstr>Art Tables</vt:lpstr>
      <vt:lpstr>MI Tables</vt:lpstr>
      <vt:lpstr>'Hoard 0-4'!Область_друку</vt:lpstr>
      <vt:lpstr>'Hoard 11-16'!Область_друку</vt:lpstr>
      <vt:lpstr>'Hoard 17-20'!Область_друку</vt:lpstr>
      <vt:lpstr>'Hoard 5-10'!Область_друку</vt:lpstr>
      <vt:lpstr>Individual!Область_друку</vt:lpstr>
      <vt:lpstr>'Individual Gem-Art'!Область_друку</vt:lpstr>
      <vt:lpstr>'Robe of Useful Items'!Область_друку</vt:lpstr>
      <vt:lpstr>'Sentient Items'!Область_друку</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Matthew Moyer</dc:creator>
  <cp:lastModifiedBy>Палихов Антон</cp:lastModifiedBy>
  <cp:lastPrinted>2020-06-03T15:41:05Z</cp:lastPrinted>
  <dcterms:created xsi:type="dcterms:W3CDTF">2019-10-04T23:37:25Z</dcterms:created>
  <dcterms:modified xsi:type="dcterms:W3CDTF">2021-03-17T02:45:00Z</dcterms:modified>
</cp:coreProperties>
</file>